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10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embeddings/oleObject3.bin" ContentType="application/vnd.openxmlformats-officedocument.oleObject"/>
  <Default Extension="emf" ContentType="image/x-emf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0" windowWidth="9135" windowHeight="4560"/>
  </bookViews>
  <sheets>
    <sheet name="Forma de citar" sheetId="16" r:id="rId1"/>
    <sheet name="40 Salinidad" sheetId="1" r:id="rId2"/>
    <sheet name="25 Salinidad" sheetId="2" r:id="rId3"/>
    <sheet name="50 Salinidad" sheetId="3" r:id="rId4"/>
    <sheet name="Resumen" sheetId="4" r:id="rId5"/>
    <sheet name="Resultados" sheetId="5" r:id="rId6"/>
    <sheet name="sta" sheetId="6" r:id="rId7"/>
    <sheet name="resúmen trabajo" sheetId="7" r:id="rId8"/>
  </sheets>
  <calcPr calcId="125725"/>
</workbook>
</file>

<file path=xl/calcChain.xml><?xml version="1.0" encoding="utf-8"?>
<calcChain xmlns="http://schemas.openxmlformats.org/spreadsheetml/2006/main">
  <c r="C8" i="2"/>
  <c r="E8"/>
  <c r="R8"/>
  <c r="T8"/>
  <c r="C9"/>
  <c r="E9"/>
  <c r="R9"/>
  <c r="T9"/>
  <c r="C10"/>
  <c r="E10"/>
  <c r="R10"/>
  <c r="T10"/>
  <c r="C11"/>
  <c r="E11"/>
  <c r="R11"/>
  <c r="T11"/>
  <c r="C12"/>
  <c r="E12"/>
  <c r="R12"/>
  <c r="T12"/>
  <c r="C13"/>
  <c r="E13"/>
  <c r="R13"/>
  <c r="T13"/>
  <c r="C14"/>
  <c r="E14"/>
  <c r="R14"/>
  <c r="T14"/>
  <c r="C15"/>
  <c r="E15"/>
  <c r="R15"/>
  <c r="T15"/>
  <c r="C16"/>
  <c r="E16"/>
  <c r="F16"/>
  <c r="G16" s="1"/>
  <c r="R16"/>
  <c r="T16"/>
  <c r="C17"/>
  <c r="E17"/>
  <c r="F17"/>
  <c r="R17"/>
  <c r="T17"/>
  <c r="C18"/>
  <c r="F8" s="1"/>
  <c r="G8" s="1"/>
  <c r="J18"/>
  <c r="R18"/>
  <c r="T18"/>
  <c r="J19"/>
  <c r="J20"/>
  <c r="J21" s="1"/>
  <c r="C26"/>
  <c r="E26"/>
  <c r="R26"/>
  <c r="T26"/>
  <c r="C27"/>
  <c r="E27"/>
  <c r="R27"/>
  <c r="T27"/>
  <c r="C28"/>
  <c r="E28"/>
  <c r="R28"/>
  <c r="T28"/>
  <c r="C29"/>
  <c r="E29"/>
  <c r="R29"/>
  <c r="T29"/>
  <c r="C30"/>
  <c r="E30"/>
  <c r="R30"/>
  <c r="T30"/>
  <c r="C31"/>
  <c r="E31"/>
  <c r="R31"/>
  <c r="T31"/>
  <c r="C32"/>
  <c r="E32"/>
  <c r="R32"/>
  <c r="T32"/>
  <c r="C33"/>
  <c r="E33"/>
  <c r="R33"/>
  <c r="T33"/>
  <c r="C34"/>
  <c r="E34"/>
  <c r="R34"/>
  <c r="T34"/>
  <c r="C35"/>
  <c r="E35"/>
  <c r="R35"/>
  <c r="T35"/>
  <c r="C36"/>
  <c r="F27" s="1"/>
  <c r="J36"/>
  <c r="R36"/>
  <c r="C44"/>
  <c r="E44"/>
  <c r="R44"/>
  <c r="T44"/>
  <c r="C45"/>
  <c r="E45"/>
  <c r="R45"/>
  <c r="T45"/>
  <c r="C46"/>
  <c r="E46"/>
  <c r="R46"/>
  <c r="T46"/>
  <c r="C47"/>
  <c r="E47"/>
  <c r="R47"/>
  <c r="T47"/>
  <c r="C48"/>
  <c r="E48"/>
  <c r="R48"/>
  <c r="T48"/>
  <c r="C49"/>
  <c r="E49"/>
  <c r="R49"/>
  <c r="T49"/>
  <c r="C50"/>
  <c r="E50"/>
  <c r="R50"/>
  <c r="T50"/>
  <c r="C51"/>
  <c r="E51"/>
  <c r="R51"/>
  <c r="T51"/>
  <c r="C52"/>
  <c r="E52"/>
  <c r="F52"/>
  <c r="G52" s="1"/>
  <c r="R52"/>
  <c r="T52"/>
  <c r="C53"/>
  <c r="E53"/>
  <c r="F53"/>
  <c r="R53"/>
  <c r="T53"/>
  <c r="C54"/>
  <c r="F44" s="1"/>
  <c r="G44" s="1"/>
  <c r="R54"/>
  <c r="C61"/>
  <c r="E61"/>
  <c r="R61"/>
  <c r="T61"/>
  <c r="C62"/>
  <c r="E62"/>
  <c r="R62"/>
  <c r="T62"/>
  <c r="C63"/>
  <c r="E63"/>
  <c r="R63"/>
  <c r="T63"/>
  <c r="C64"/>
  <c r="E64"/>
  <c r="R64"/>
  <c r="T64"/>
  <c r="C65"/>
  <c r="E65"/>
  <c r="R65"/>
  <c r="T65"/>
  <c r="C66"/>
  <c r="E66"/>
  <c r="R66"/>
  <c r="T66"/>
  <c r="C67"/>
  <c r="E67"/>
  <c r="R67"/>
  <c r="T67"/>
  <c r="C68"/>
  <c r="E68"/>
  <c r="R68"/>
  <c r="T68"/>
  <c r="C69"/>
  <c r="E69"/>
  <c r="R69"/>
  <c r="T69"/>
  <c r="C70"/>
  <c r="E70"/>
  <c r="F70"/>
  <c r="R70"/>
  <c r="T70"/>
  <c r="C71"/>
  <c r="F61" s="1"/>
  <c r="G61" s="1"/>
  <c r="I61" s="1"/>
  <c r="J71"/>
  <c r="R71"/>
  <c r="J72"/>
  <c r="J73" s="1"/>
  <c r="J74" s="1"/>
  <c r="C78"/>
  <c r="E78"/>
  <c r="R78"/>
  <c r="T78"/>
  <c r="C79"/>
  <c r="E79"/>
  <c r="R79"/>
  <c r="T79"/>
  <c r="C80"/>
  <c r="E80"/>
  <c r="R80"/>
  <c r="T80"/>
  <c r="C81"/>
  <c r="E81"/>
  <c r="R81"/>
  <c r="T81"/>
  <c r="C82"/>
  <c r="E82"/>
  <c r="R82"/>
  <c r="T82"/>
  <c r="C83"/>
  <c r="E83"/>
  <c r="R83"/>
  <c r="T83"/>
  <c r="C84"/>
  <c r="E84"/>
  <c r="R84"/>
  <c r="T84"/>
  <c r="C85"/>
  <c r="E85"/>
  <c r="R85"/>
  <c r="T85"/>
  <c r="C86"/>
  <c r="E86"/>
  <c r="R86"/>
  <c r="T86"/>
  <c r="C87"/>
  <c r="E87"/>
  <c r="F87"/>
  <c r="R87"/>
  <c r="T87"/>
  <c r="C88"/>
  <c r="F78" s="1"/>
  <c r="G78" s="1"/>
  <c r="I78" s="1"/>
  <c r="J88"/>
  <c r="R88"/>
  <c r="J89"/>
  <c r="J90" s="1"/>
  <c r="J91" s="1"/>
  <c r="C95"/>
  <c r="E95"/>
  <c r="R95"/>
  <c r="T95"/>
  <c r="C96"/>
  <c r="E96"/>
  <c r="R96"/>
  <c r="T96"/>
  <c r="C97"/>
  <c r="E97"/>
  <c r="R97"/>
  <c r="T97"/>
  <c r="C98"/>
  <c r="E98"/>
  <c r="R98"/>
  <c r="T98"/>
  <c r="C99"/>
  <c r="E99"/>
  <c r="R99"/>
  <c r="T99"/>
  <c r="C100"/>
  <c r="E100"/>
  <c r="R100"/>
  <c r="T100"/>
  <c r="C101"/>
  <c r="E101"/>
  <c r="R101"/>
  <c r="T101"/>
  <c r="C102"/>
  <c r="E102"/>
  <c r="R102"/>
  <c r="T102"/>
  <c r="C103"/>
  <c r="E103"/>
  <c r="R103"/>
  <c r="T103"/>
  <c r="C104"/>
  <c r="E104"/>
  <c r="F104"/>
  <c r="R104"/>
  <c r="T104"/>
  <c r="C105"/>
  <c r="F95" s="1"/>
  <c r="G95" s="1"/>
  <c r="I95" s="1"/>
  <c r="J105"/>
  <c r="R105"/>
  <c r="C113"/>
  <c r="E113"/>
  <c r="R113"/>
  <c r="T113"/>
  <c r="C114"/>
  <c r="E114"/>
  <c r="R114"/>
  <c r="T114"/>
  <c r="C115"/>
  <c r="E115"/>
  <c r="R115"/>
  <c r="T115"/>
  <c r="C116"/>
  <c r="E116"/>
  <c r="R116"/>
  <c r="T116"/>
  <c r="C117"/>
  <c r="E117"/>
  <c r="R117"/>
  <c r="T117"/>
  <c r="C118"/>
  <c r="E118"/>
  <c r="R118"/>
  <c r="T118"/>
  <c r="C119"/>
  <c r="E119"/>
  <c r="R119"/>
  <c r="T119"/>
  <c r="C120"/>
  <c r="E120"/>
  <c r="R120"/>
  <c r="T120"/>
  <c r="C121"/>
  <c r="E121"/>
  <c r="R121"/>
  <c r="T121"/>
  <c r="C122"/>
  <c r="E122"/>
  <c r="R122"/>
  <c r="T122"/>
  <c r="C123"/>
  <c r="F114" s="1"/>
  <c r="J123"/>
  <c r="R123"/>
  <c r="T123"/>
  <c r="J124"/>
  <c r="J125"/>
  <c r="J126"/>
  <c r="C130"/>
  <c r="E130"/>
  <c r="R130"/>
  <c r="T130"/>
  <c r="C131"/>
  <c r="E131"/>
  <c r="R131"/>
  <c r="T131"/>
  <c r="C132"/>
  <c r="E132"/>
  <c r="R132"/>
  <c r="T132"/>
  <c r="C133"/>
  <c r="E133"/>
  <c r="R133"/>
  <c r="T133"/>
  <c r="C134"/>
  <c r="E134"/>
  <c r="R134"/>
  <c r="T134"/>
  <c r="C135"/>
  <c r="E135"/>
  <c r="R135"/>
  <c r="T135"/>
  <c r="C136"/>
  <c r="E136"/>
  <c r="R136"/>
  <c r="T136"/>
  <c r="C137"/>
  <c r="E137"/>
  <c r="F137"/>
  <c r="G137" s="1"/>
  <c r="I137" s="1"/>
  <c r="R137"/>
  <c r="T137"/>
  <c r="C138"/>
  <c r="E138"/>
  <c r="R138"/>
  <c r="T138"/>
  <c r="C139"/>
  <c r="E139"/>
  <c r="F139"/>
  <c r="R139"/>
  <c r="T139"/>
  <c r="C140"/>
  <c r="F130" s="1"/>
  <c r="G130" s="1"/>
  <c r="I130" s="1"/>
  <c r="J140"/>
  <c r="R140"/>
  <c r="J141"/>
  <c r="J142" s="1"/>
  <c r="J143" s="1"/>
  <c r="C147"/>
  <c r="E147"/>
  <c r="R147"/>
  <c r="T147"/>
  <c r="C148"/>
  <c r="E148"/>
  <c r="R148"/>
  <c r="T148"/>
  <c r="C149"/>
  <c r="E149"/>
  <c r="R149"/>
  <c r="T149"/>
  <c r="C150"/>
  <c r="E150"/>
  <c r="R150"/>
  <c r="T150"/>
  <c r="C151"/>
  <c r="E151"/>
  <c r="R151"/>
  <c r="T151"/>
  <c r="C152"/>
  <c r="E152"/>
  <c r="R152"/>
  <c r="T152"/>
  <c r="C153"/>
  <c r="E153"/>
  <c r="R153"/>
  <c r="T153"/>
  <c r="C154"/>
  <c r="E154"/>
  <c r="F154"/>
  <c r="G154" s="1"/>
  <c r="I154" s="1"/>
  <c r="R154"/>
  <c r="T154"/>
  <c r="C155"/>
  <c r="E155"/>
  <c r="R155"/>
  <c r="T155"/>
  <c r="C156"/>
  <c r="E156"/>
  <c r="F156"/>
  <c r="R156"/>
  <c r="T156"/>
  <c r="C157"/>
  <c r="F147" s="1"/>
  <c r="G147" s="1"/>
  <c r="I147" s="1"/>
  <c r="J157"/>
  <c r="R157"/>
  <c r="J158"/>
  <c r="J159" s="1"/>
  <c r="J160" s="1"/>
  <c r="C164"/>
  <c r="E164"/>
  <c r="R164"/>
  <c r="T164"/>
  <c r="C165"/>
  <c r="E165"/>
  <c r="R165"/>
  <c r="T165"/>
  <c r="C166"/>
  <c r="E166"/>
  <c r="R166"/>
  <c r="T166"/>
  <c r="C167"/>
  <c r="E167"/>
  <c r="R167"/>
  <c r="T167"/>
  <c r="C168"/>
  <c r="E168"/>
  <c r="R168"/>
  <c r="T168"/>
  <c r="C169"/>
  <c r="E169"/>
  <c r="F169"/>
  <c r="G169" s="1"/>
  <c r="I169" s="1"/>
  <c r="R169"/>
  <c r="T169"/>
  <c r="C170"/>
  <c r="E170"/>
  <c r="R170"/>
  <c r="T170"/>
  <c r="C171"/>
  <c r="E171"/>
  <c r="F171"/>
  <c r="G171" s="1"/>
  <c r="I171" s="1"/>
  <c r="R171"/>
  <c r="T171"/>
  <c r="C172"/>
  <c r="E172"/>
  <c r="R172"/>
  <c r="T172"/>
  <c r="C173"/>
  <c r="E173"/>
  <c r="F173"/>
  <c r="R173"/>
  <c r="T173"/>
  <c r="C174"/>
  <c r="F164" s="1"/>
  <c r="G164" s="1"/>
  <c r="I164" s="1"/>
  <c r="J174"/>
  <c r="R174"/>
  <c r="J175"/>
  <c r="J176" s="1"/>
  <c r="J177" s="1"/>
  <c r="C181"/>
  <c r="E181"/>
  <c r="R181"/>
  <c r="T181"/>
  <c r="C182"/>
  <c r="E182"/>
  <c r="R182"/>
  <c r="T182"/>
  <c r="C183"/>
  <c r="E183"/>
  <c r="R183"/>
  <c r="T183"/>
  <c r="C184"/>
  <c r="E184"/>
  <c r="R184"/>
  <c r="T184"/>
  <c r="C185"/>
  <c r="E185"/>
  <c r="R185"/>
  <c r="T185"/>
  <c r="C186"/>
  <c r="E186"/>
  <c r="F186"/>
  <c r="G186" s="1"/>
  <c r="I186" s="1"/>
  <c r="R186"/>
  <c r="T186"/>
  <c r="C187"/>
  <c r="E187"/>
  <c r="R187"/>
  <c r="T187"/>
  <c r="C188"/>
  <c r="E188"/>
  <c r="F188"/>
  <c r="G188" s="1"/>
  <c r="I188" s="1"/>
  <c r="R188"/>
  <c r="T188"/>
  <c r="C189"/>
  <c r="E189"/>
  <c r="R189"/>
  <c r="T189"/>
  <c r="C190"/>
  <c r="E190"/>
  <c r="F190"/>
  <c r="R190"/>
  <c r="T190"/>
  <c r="C191"/>
  <c r="F181" s="1"/>
  <c r="G181" s="1"/>
  <c r="I181" s="1"/>
  <c r="J191"/>
  <c r="R191"/>
  <c r="J192"/>
  <c r="J193" s="1"/>
  <c r="J194" s="1"/>
  <c r="C198"/>
  <c r="E198"/>
  <c r="R198"/>
  <c r="T198"/>
  <c r="C199"/>
  <c r="E199"/>
  <c r="R199"/>
  <c r="T199"/>
  <c r="C200"/>
  <c r="E200"/>
  <c r="R200"/>
  <c r="T200"/>
  <c r="C201"/>
  <c r="E201"/>
  <c r="F201"/>
  <c r="G201" s="1"/>
  <c r="I201" s="1"/>
  <c r="R201"/>
  <c r="T201"/>
  <c r="C202"/>
  <c r="E202"/>
  <c r="R202"/>
  <c r="T202"/>
  <c r="C203"/>
  <c r="E203"/>
  <c r="F203"/>
  <c r="G203" s="1"/>
  <c r="I203" s="1"/>
  <c r="R203"/>
  <c r="T203"/>
  <c r="C204"/>
  <c r="E204"/>
  <c r="R204"/>
  <c r="T204"/>
  <c r="C205"/>
  <c r="E205"/>
  <c r="F205"/>
  <c r="G205" s="1"/>
  <c r="I205" s="1"/>
  <c r="R205"/>
  <c r="T205"/>
  <c r="C206"/>
  <c r="E206"/>
  <c r="R206"/>
  <c r="T206"/>
  <c r="C207"/>
  <c r="E207"/>
  <c r="F207"/>
  <c r="R207"/>
  <c r="T207"/>
  <c r="C208"/>
  <c r="F198" s="1"/>
  <c r="G198" s="1"/>
  <c r="I198" s="1"/>
  <c r="J208"/>
  <c r="R208"/>
  <c r="J209"/>
  <c r="J210" s="1"/>
  <c r="J211" s="1"/>
  <c r="C216"/>
  <c r="E216"/>
  <c r="R216"/>
  <c r="T216"/>
  <c r="C217"/>
  <c r="E217"/>
  <c r="R217"/>
  <c r="T217"/>
  <c r="C218"/>
  <c r="E218"/>
  <c r="R218"/>
  <c r="T218"/>
  <c r="C219"/>
  <c r="E219"/>
  <c r="F219"/>
  <c r="G219" s="1"/>
  <c r="I219" s="1"/>
  <c r="R219"/>
  <c r="T219"/>
  <c r="C220"/>
  <c r="E220"/>
  <c r="R220"/>
  <c r="T220"/>
  <c r="C221"/>
  <c r="E221"/>
  <c r="F221"/>
  <c r="G221" s="1"/>
  <c r="I221" s="1"/>
  <c r="R221"/>
  <c r="T221"/>
  <c r="C222"/>
  <c r="E222"/>
  <c r="R222"/>
  <c r="T222"/>
  <c r="C223"/>
  <c r="E223"/>
  <c r="F223"/>
  <c r="G223" s="1"/>
  <c r="I223" s="1"/>
  <c r="R223"/>
  <c r="T223"/>
  <c r="C224"/>
  <c r="E224"/>
  <c r="R224"/>
  <c r="T224"/>
  <c r="C225"/>
  <c r="E225"/>
  <c r="F225"/>
  <c r="R225"/>
  <c r="T225"/>
  <c r="C226"/>
  <c r="F216" s="1"/>
  <c r="G216" s="1"/>
  <c r="I216" s="1"/>
  <c r="J226"/>
  <c r="R226"/>
  <c r="J227"/>
  <c r="J228" s="1"/>
  <c r="J229" s="1"/>
  <c r="C233"/>
  <c r="E233"/>
  <c r="R233"/>
  <c r="T233"/>
  <c r="C234"/>
  <c r="E234"/>
  <c r="R234"/>
  <c r="T234"/>
  <c r="C235"/>
  <c r="E235"/>
  <c r="R235"/>
  <c r="T235"/>
  <c r="C236"/>
  <c r="E236"/>
  <c r="F236"/>
  <c r="G236" s="1"/>
  <c r="I236" s="1"/>
  <c r="R236"/>
  <c r="T236"/>
  <c r="C237"/>
  <c r="E237"/>
  <c r="R237"/>
  <c r="T237"/>
  <c r="C238"/>
  <c r="E238"/>
  <c r="F238"/>
  <c r="G238" s="1"/>
  <c r="I238" s="1"/>
  <c r="R238"/>
  <c r="T238"/>
  <c r="C239"/>
  <c r="E239"/>
  <c r="R239"/>
  <c r="T239"/>
  <c r="C240"/>
  <c r="E240"/>
  <c r="F240"/>
  <c r="G240" s="1"/>
  <c r="I240" s="1"/>
  <c r="R240"/>
  <c r="T240"/>
  <c r="C241"/>
  <c r="E241"/>
  <c r="R241"/>
  <c r="T241"/>
  <c r="C242"/>
  <c r="E242"/>
  <c r="F242"/>
  <c r="R242"/>
  <c r="T242"/>
  <c r="C243"/>
  <c r="F233" s="1"/>
  <c r="G233" s="1"/>
  <c r="I233" s="1"/>
  <c r="J243"/>
  <c r="R243"/>
  <c r="J244"/>
  <c r="J245"/>
  <c r="J246"/>
  <c r="C250"/>
  <c r="E250"/>
  <c r="R250"/>
  <c r="T250"/>
  <c r="C251"/>
  <c r="E251"/>
  <c r="R251"/>
  <c r="T251"/>
  <c r="C252"/>
  <c r="E252"/>
  <c r="T252"/>
  <c r="C253"/>
  <c r="E253"/>
  <c r="R253"/>
  <c r="T253"/>
  <c r="C254"/>
  <c r="E254"/>
  <c r="R254"/>
  <c r="T254"/>
  <c r="C255"/>
  <c r="E255"/>
  <c r="R255"/>
  <c r="T255"/>
  <c r="C256"/>
  <c r="E256"/>
  <c r="R256"/>
  <c r="T256"/>
  <c r="C257"/>
  <c r="E257"/>
  <c r="R257"/>
  <c r="T257"/>
  <c r="C258"/>
  <c r="E258"/>
  <c r="R258"/>
  <c r="T258"/>
  <c r="C259"/>
  <c r="E259"/>
  <c r="R259"/>
  <c r="T259"/>
  <c r="C260"/>
  <c r="F250" s="1"/>
  <c r="J260"/>
  <c r="R260"/>
  <c r="J261"/>
  <c r="J262"/>
  <c r="J263" s="1"/>
  <c r="C267"/>
  <c r="E267"/>
  <c r="R267"/>
  <c r="T267"/>
  <c r="C268"/>
  <c r="E268"/>
  <c r="R268"/>
  <c r="T268"/>
  <c r="C269"/>
  <c r="E269"/>
  <c r="R269"/>
  <c r="T269"/>
  <c r="C270"/>
  <c r="E270"/>
  <c r="R270"/>
  <c r="T270"/>
  <c r="C271"/>
  <c r="E271"/>
  <c r="R271"/>
  <c r="T271"/>
  <c r="C272"/>
  <c r="E272"/>
  <c r="R272"/>
  <c r="T272"/>
  <c r="C273"/>
  <c r="E273"/>
  <c r="R273"/>
  <c r="T273"/>
  <c r="C274"/>
  <c r="E274"/>
  <c r="R274"/>
  <c r="T274"/>
  <c r="C275"/>
  <c r="E275"/>
  <c r="R275"/>
  <c r="T275"/>
  <c r="C276"/>
  <c r="E276"/>
  <c r="R276"/>
  <c r="T276"/>
  <c r="C277"/>
  <c r="F273" s="1"/>
  <c r="J277"/>
  <c r="R277"/>
  <c r="J278"/>
  <c r="J279"/>
  <c r="J280" s="1"/>
  <c r="C284"/>
  <c r="E284"/>
  <c r="R284"/>
  <c r="T284"/>
  <c r="C285"/>
  <c r="E285"/>
  <c r="R285"/>
  <c r="T285"/>
  <c r="C286"/>
  <c r="E286"/>
  <c r="R286"/>
  <c r="T286"/>
  <c r="C287"/>
  <c r="E287"/>
  <c r="R287"/>
  <c r="T287"/>
  <c r="C288"/>
  <c r="E288"/>
  <c r="R288"/>
  <c r="T288"/>
  <c r="C289"/>
  <c r="E289"/>
  <c r="R289"/>
  <c r="T289"/>
  <c r="C290"/>
  <c r="E290"/>
  <c r="R290"/>
  <c r="T290"/>
  <c r="C291"/>
  <c r="E291"/>
  <c r="R291"/>
  <c r="T291"/>
  <c r="C292"/>
  <c r="E292"/>
  <c r="R292"/>
  <c r="T292"/>
  <c r="C293"/>
  <c r="E293"/>
  <c r="F293"/>
  <c r="R293"/>
  <c r="T293"/>
  <c r="C294"/>
  <c r="F286" s="1"/>
  <c r="G286" s="1"/>
  <c r="I286" s="1"/>
  <c r="J294"/>
  <c r="R294"/>
  <c r="J295"/>
  <c r="J296" s="1"/>
  <c r="J297" s="1"/>
  <c r="C301"/>
  <c r="E301"/>
  <c r="R301"/>
  <c r="T301"/>
  <c r="C302"/>
  <c r="E302"/>
  <c r="R302"/>
  <c r="T302"/>
  <c r="C303"/>
  <c r="E303"/>
  <c r="R303"/>
  <c r="T303"/>
  <c r="C304"/>
  <c r="E304"/>
  <c r="R304"/>
  <c r="T304"/>
  <c r="C305"/>
  <c r="E305"/>
  <c r="R305"/>
  <c r="T305"/>
  <c r="C306"/>
  <c r="E306"/>
  <c r="F306"/>
  <c r="G306" s="1"/>
  <c r="I306" s="1"/>
  <c r="R306"/>
  <c r="T306"/>
  <c r="C307"/>
  <c r="E307"/>
  <c r="R307"/>
  <c r="T307"/>
  <c r="C308"/>
  <c r="E308"/>
  <c r="F308"/>
  <c r="G308" s="1"/>
  <c r="I308" s="1"/>
  <c r="R308"/>
  <c r="T308"/>
  <c r="C309"/>
  <c r="E309"/>
  <c r="R309"/>
  <c r="T309"/>
  <c r="C310"/>
  <c r="E310"/>
  <c r="F310"/>
  <c r="R310"/>
  <c r="T310"/>
  <c r="C311"/>
  <c r="F301" s="1"/>
  <c r="G301" s="1"/>
  <c r="I301" s="1"/>
  <c r="J311"/>
  <c r="R311"/>
  <c r="H13" i="1"/>
  <c r="B14"/>
  <c r="H14"/>
  <c r="B15"/>
  <c r="H15"/>
  <c r="B16"/>
  <c r="C24"/>
  <c r="E24"/>
  <c r="R24"/>
  <c r="C25"/>
  <c r="E25"/>
  <c r="R25"/>
  <c r="C26"/>
  <c r="E26"/>
  <c r="R26"/>
  <c r="C27"/>
  <c r="E27"/>
  <c r="R27"/>
  <c r="C28"/>
  <c r="E28"/>
  <c r="R28"/>
  <c r="C29"/>
  <c r="E29"/>
  <c r="R29"/>
  <c r="C30"/>
  <c r="E30"/>
  <c r="R30"/>
  <c r="C31"/>
  <c r="E31"/>
  <c r="R31"/>
  <c r="C32"/>
  <c r="E32"/>
  <c r="R32"/>
  <c r="C33"/>
  <c r="E33"/>
  <c r="J33"/>
  <c r="R33"/>
  <c r="C34"/>
  <c r="F24" s="1"/>
  <c r="J34"/>
  <c r="J35"/>
  <c r="J36" s="1"/>
  <c r="C39"/>
  <c r="E39"/>
  <c r="F39"/>
  <c r="G39" s="1"/>
  <c r="I39" s="1"/>
  <c r="R39"/>
  <c r="C40"/>
  <c r="E40"/>
  <c r="F40"/>
  <c r="G40" s="1"/>
  <c r="I40" s="1"/>
  <c r="R40"/>
  <c r="C41"/>
  <c r="E41"/>
  <c r="F41"/>
  <c r="G41" s="1"/>
  <c r="I41" s="1"/>
  <c r="R41"/>
  <c r="C42"/>
  <c r="E42"/>
  <c r="F42"/>
  <c r="G42" s="1"/>
  <c r="I42" s="1"/>
  <c r="R42"/>
  <c r="C43"/>
  <c r="E43"/>
  <c r="F43"/>
  <c r="G43" s="1"/>
  <c r="I43" s="1"/>
  <c r="R43"/>
  <c r="C44"/>
  <c r="E44"/>
  <c r="F44"/>
  <c r="G44" s="1"/>
  <c r="I44" s="1"/>
  <c r="R44"/>
  <c r="C45"/>
  <c r="E45"/>
  <c r="F45"/>
  <c r="G45" s="1"/>
  <c r="I45" s="1"/>
  <c r="R45"/>
  <c r="C46"/>
  <c r="E46"/>
  <c r="F46"/>
  <c r="G46" s="1"/>
  <c r="I46" s="1"/>
  <c r="R46"/>
  <c r="C47"/>
  <c r="E47"/>
  <c r="F47"/>
  <c r="G47" s="1"/>
  <c r="I47" s="1"/>
  <c r="R47"/>
  <c r="C48"/>
  <c r="E48"/>
  <c r="F48"/>
  <c r="J48"/>
  <c r="R48"/>
  <c r="C49"/>
  <c r="C54"/>
  <c r="E54"/>
  <c r="R54"/>
  <c r="C55"/>
  <c r="E55"/>
  <c r="R55"/>
  <c r="C56"/>
  <c r="E56"/>
  <c r="R56"/>
  <c r="C57"/>
  <c r="E57"/>
  <c r="R57"/>
  <c r="C58"/>
  <c r="E58"/>
  <c r="R58"/>
  <c r="C59"/>
  <c r="E59"/>
  <c r="R59"/>
  <c r="C60"/>
  <c r="E60"/>
  <c r="F60"/>
  <c r="G60" s="1"/>
  <c r="I60" s="1"/>
  <c r="R60"/>
  <c r="C61"/>
  <c r="E61"/>
  <c r="F61"/>
  <c r="G61" s="1"/>
  <c r="I61" s="1"/>
  <c r="R61"/>
  <c r="C62"/>
  <c r="E62"/>
  <c r="F62"/>
  <c r="G62" s="1"/>
  <c r="I62" s="1"/>
  <c r="R62"/>
  <c r="C63"/>
  <c r="E63"/>
  <c r="F63"/>
  <c r="J63"/>
  <c r="R63"/>
  <c r="C64"/>
  <c r="F54" s="1"/>
  <c r="G54" s="1"/>
  <c r="I54" s="1"/>
  <c r="J64"/>
  <c r="J65" s="1"/>
  <c r="J66" s="1"/>
  <c r="C69"/>
  <c r="E69"/>
  <c r="R69"/>
  <c r="C70"/>
  <c r="E70"/>
  <c r="R70"/>
  <c r="C71"/>
  <c r="E71"/>
  <c r="R71"/>
  <c r="C72"/>
  <c r="E72"/>
  <c r="R72"/>
  <c r="C73"/>
  <c r="E73"/>
  <c r="R73"/>
  <c r="C74"/>
  <c r="E74"/>
  <c r="R74"/>
  <c r="C75"/>
  <c r="E75"/>
  <c r="R75"/>
  <c r="C76"/>
  <c r="E76"/>
  <c r="R76"/>
  <c r="C77"/>
  <c r="E77"/>
  <c r="R77"/>
  <c r="C78"/>
  <c r="E78"/>
  <c r="R78"/>
  <c r="C79"/>
  <c r="F69" s="1"/>
  <c r="C84"/>
  <c r="E84"/>
  <c r="R84"/>
  <c r="C85"/>
  <c r="E85"/>
  <c r="R85"/>
  <c r="C86"/>
  <c r="E86"/>
  <c r="R86"/>
  <c r="C87"/>
  <c r="E87"/>
  <c r="R87"/>
  <c r="C88"/>
  <c r="E88"/>
  <c r="R88"/>
  <c r="C89"/>
  <c r="E89"/>
  <c r="R89"/>
  <c r="C90"/>
  <c r="E90"/>
  <c r="R90"/>
  <c r="C91"/>
  <c r="E91"/>
  <c r="R91"/>
  <c r="C92"/>
  <c r="E92"/>
  <c r="R92"/>
  <c r="C93"/>
  <c r="E93"/>
  <c r="R93"/>
  <c r="C94"/>
  <c r="F84" s="1"/>
  <c r="C102"/>
  <c r="E102"/>
  <c r="R102"/>
  <c r="C103"/>
  <c r="E103"/>
  <c r="R103"/>
  <c r="C104"/>
  <c r="E104"/>
  <c r="R104"/>
  <c r="C105"/>
  <c r="E105"/>
  <c r="R105"/>
  <c r="C106"/>
  <c r="E106"/>
  <c r="R106"/>
  <c r="C107"/>
  <c r="E107"/>
  <c r="R107"/>
  <c r="C108"/>
  <c r="E108"/>
  <c r="R108"/>
  <c r="C109"/>
  <c r="E109"/>
  <c r="R109"/>
  <c r="C110"/>
  <c r="E110"/>
  <c r="R110"/>
  <c r="C111"/>
  <c r="E111"/>
  <c r="J111"/>
  <c r="R111"/>
  <c r="C112"/>
  <c r="F102" s="1"/>
  <c r="J112"/>
  <c r="J113"/>
  <c r="J114" s="1"/>
  <c r="C117"/>
  <c r="E117"/>
  <c r="F117"/>
  <c r="G117" s="1"/>
  <c r="I117" s="1"/>
  <c r="R117"/>
  <c r="C118"/>
  <c r="E118"/>
  <c r="F118"/>
  <c r="G118" s="1"/>
  <c r="I118" s="1"/>
  <c r="R118"/>
  <c r="C119"/>
  <c r="E119"/>
  <c r="F119"/>
  <c r="G119" s="1"/>
  <c r="I119" s="1"/>
  <c r="R119"/>
  <c r="C120"/>
  <c r="E120"/>
  <c r="F120"/>
  <c r="G120" s="1"/>
  <c r="I120" s="1"/>
  <c r="R120"/>
  <c r="C121"/>
  <c r="E121"/>
  <c r="F121"/>
  <c r="G121" s="1"/>
  <c r="I121" s="1"/>
  <c r="R121"/>
  <c r="C122"/>
  <c r="E122"/>
  <c r="F122"/>
  <c r="G122" s="1"/>
  <c r="I122" s="1"/>
  <c r="R122"/>
  <c r="C123"/>
  <c r="E123"/>
  <c r="F123"/>
  <c r="G123" s="1"/>
  <c r="I123" s="1"/>
  <c r="R123"/>
  <c r="C124"/>
  <c r="E124"/>
  <c r="F124"/>
  <c r="G124" s="1"/>
  <c r="I124" s="1"/>
  <c r="R124"/>
  <c r="C125"/>
  <c r="E125"/>
  <c r="F125"/>
  <c r="G125" s="1"/>
  <c r="I125" s="1"/>
  <c r="R125"/>
  <c r="C126"/>
  <c r="E126"/>
  <c r="F126"/>
  <c r="J126"/>
  <c r="R126"/>
  <c r="C127"/>
  <c r="J127"/>
  <c r="J128" s="1"/>
  <c r="J129" s="1"/>
  <c r="C132"/>
  <c r="E132"/>
  <c r="R132"/>
  <c r="C133"/>
  <c r="E133"/>
  <c r="R133"/>
  <c r="C134"/>
  <c r="E134"/>
  <c r="R134"/>
  <c r="C135"/>
  <c r="E135"/>
  <c r="R135"/>
  <c r="E136"/>
  <c r="F136"/>
  <c r="G136" s="1"/>
  <c r="I136" s="1"/>
  <c r="R136"/>
  <c r="C137"/>
  <c r="E137"/>
  <c r="F137"/>
  <c r="G137" s="1"/>
  <c r="I137" s="1"/>
  <c r="R137"/>
  <c r="C138"/>
  <c r="E138"/>
  <c r="F138"/>
  <c r="G138" s="1"/>
  <c r="I138" s="1"/>
  <c r="R138"/>
  <c r="C139"/>
  <c r="E139"/>
  <c r="F139"/>
  <c r="G139" s="1"/>
  <c r="I139" s="1"/>
  <c r="R139"/>
  <c r="C140"/>
  <c r="E140"/>
  <c r="F140"/>
  <c r="G140" s="1"/>
  <c r="I140" s="1"/>
  <c r="R140"/>
  <c r="C141"/>
  <c r="E141"/>
  <c r="F141"/>
  <c r="J141"/>
  <c r="R141"/>
  <c r="C142"/>
  <c r="J142"/>
  <c r="J143" s="1"/>
  <c r="J144" s="1"/>
  <c r="C147"/>
  <c r="E147"/>
  <c r="R147"/>
  <c r="C148"/>
  <c r="E148"/>
  <c r="R148"/>
  <c r="C149"/>
  <c r="E149"/>
  <c r="R149"/>
  <c r="C150"/>
  <c r="E150"/>
  <c r="R150"/>
  <c r="C151"/>
  <c r="E151"/>
  <c r="R151"/>
  <c r="C152"/>
  <c r="E152"/>
  <c r="R152"/>
  <c r="C153"/>
  <c r="E153"/>
  <c r="R153"/>
  <c r="C154"/>
  <c r="E154"/>
  <c r="R154"/>
  <c r="C155"/>
  <c r="E155"/>
  <c r="R155"/>
  <c r="C156"/>
  <c r="E156"/>
  <c r="J156"/>
  <c r="R156"/>
  <c r="C157"/>
  <c r="J157"/>
  <c r="J158"/>
  <c r="J159" s="1"/>
  <c r="C162"/>
  <c r="E162"/>
  <c r="F162"/>
  <c r="G162" s="1"/>
  <c r="I162" s="1"/>
  <c r="R162"/>
  <c r="C163"/>
  <c r="E163"/>
  <c r="F163"/>
  <c r="G163" s="1"/>
  <c r="I163" s="1"/>
  <c r="R163"/>
  <c r="C164"/>
  <c r="E164"/>
  <c r="F164"/>
  <c r="G164" s="1"/>
  <c r="I164" s="1"/>
  <c r="R164"/>
  <c r="C165"/>
  <c r="E165"/>
  <c r="F165"/>
  <c r="G165" s="1"/>
  <c r="I165" s="1"/>
  <c r="R165"/>
  <c r="C166"/>
  <c r="E166"/>
  <c r="F166"/>
  <c r="G166" s="1"/>
  <c r="I166" s="1"/>
  <c r="R166"/>
  <c r="C167"/>
  <c r="E167"/>
  <c r="F167"/>
  <c r="G167" s="1"/>
  <c r="I167" s="1"/>
  <c r="R167"/>
  <c r="C168"/>
  <c r="E168"/>
  <c r="F168"/>
  <c r="G168" s="1"/>
  <c r="I168" s="1"/>
  <c r="R168"/>
  <c r="C169"/>
  <c r="E169"/>
  <c r="F169"/>
  <c r="G169" s="1"/>
  <c r="I169" s="1"/>
  <c r="R169"/>
  <c r="C170"/>
  <c r="E170"/>
  <c r="F170"/>
  <c r="G170" s="1"/>
  <c r="I170" s="1"/>
  <c r="R170"/>
  <c r="C171"/>
  <c r="E171"/>
  <c r="F171"/>
  <c r="J171"/>
  <c r="R171"/>
  <c r="C172"/>
  <c r="J172"/>
  <c r="J173" s="1"/>
  <c r="J174" s="1"/>
  <c r="C177"/>
  <c r="E177"/>
  <c r="F177" s="1"/>
  <c r="G177" s="1"/>
  <c r="I177" s="1"/>
  <c r="R177"/>
  <c r="C178"/>
  <c r="E178"/>
  <c r="F178" s="1"/>
  <c r="G178" s="1"/>
  <c r="I178" s="1"/>
  <c r="R178"/>
  <c r="C179"/>
  <c r="E179"/>
  <c r="F179" s="1"/>
  <c r="G179" s="1"/>
  <c r="I179" s="1"/>
  <c r="R179"/>
  <c r="C180"/>
  <c r="E180"/>
  <c r="F180" s="1"/>
  <c r="G180" s="1"/>
  <c r="I180" s="1"/>
  <c r="R180"/>
  <c r="C181"/>
  <c r="E181"/>
  <c r="F181" s="1"/>
  <c r="G181" s="1"/>
  <c r="I181" s="1"/>
  <c r="R181"/>
  <c r="C182"/>
  <c r="E182"/>
  <c r="F182" s="1"/>
  <c r="G182" s="1"/>
  <c r="I182" s="1"/>
  <c r="R182"/>
  <c r="C183"/>
  <c r="E183"/>
  <c r="F183" s="1"/>
  <c r="G183" s="1"/>
  <c r="I183" s="1"/>
  <c r="R183"/>
  <c r="C184"/>
  <c r="E184"/>
  <c r="F184" s="1"/>
  <c r="G184" s="1"/>
  <c r="I184" s="1"/>
  <c r="R184"/>
  <c r="C185"/>
  <c r="E185"/>
  <c r="F185" s="1"/>
  <c r="G185" s="1"/>
  <c r="I185" s="1"/>
  <c r="R185"/>
  <c r="C186"/>
  <c r="E186"/>
  <c r="F186" s="1"/>
  <c r="J186"/>
  <c r="R186"/>
  <c r="C187"/>
  <c r="J187"/>
  <c r="J188"/>
  <c r="J189" s="1"/>
  <c r="C9" i="3"/>
  <c r="E9"/>
  <c r="O9"/>
  <c r="T9"/>
  <c r="C10"/>
  <c r="E10"/>
  <c r="O10"/>
  <c r="T10"/>
  <c r="C11"/>
  <c r="E11"/>
  <c r="O11"/>
  <c r="T11"/>
  <c r="C12"/>
  <c r="E12"/>
  <c r="O12"/>
  <c r="T12"/>
  <c r="C13"/>
  <c r="E13"/>
  <c r="O13"/>
  <c r="T13"/>
  <c r="C14"/>
  <c r="E14"/>
  <c r="O14"/>
  <c r="T14"/>
  <c r="C15"/>
  <c r="E15"/>
  <c r="O15"/>
  <c r="T15"/>
  <c r="C16"/>
  <c r="E16"/>
  <c r="O16"/>
  <c r="T16"/>
  <c r="C17"/>
  <c r="E17"/>
  <c r="O17"/>
  <c r="T17"/>
  <c r="C18"/>
  <c r="E18"/>
  <c r="O18"/>
  <c r="T18"/>
  <c r="C19"/>
  <c r="F9" s="1"/>
  <c r="O19"/>
  <c r="T19"/>
  <c r="C24"/>
  <c r="E24"/>
  <c r="O24"/>
  <c r="T24"/>
  <c r="C25"/>
  <c r="E25"/>
  <c r="F25"/>
  <c r="G25" s="1"/>
  <c r="I25" s="1"/>
  <c r="O25"/>
  <c r="T25"/>
  <c r="C26"/>
  <c r="E26"/>
  <c r="O26"/>
  <c r="T26"/>
  <c r="C27"/>
  <c r="E27"/>
  <c r="F27"/>
  <c r="G27" s="1"/>
  <c r="I27" s="1"/>
  <c r="O27"/>
  <c r="T27"/>
  <c r="C28"/>
  <c r="E28"/>
  <c r="O28"/>
  <c r="T28"/>
  <c r="C29"/>
  <c r="E29"/>
  <c r="F29"/>
  <c r="G29" s="1"/>
  <c r="I29" s="1"/>
  <c r="O29"/>
  <c r="T29"/>
  <c r="C30"/>
  <c r="E30"/>
  <c r="O30"/>
  <c r="T30"/>
  <c r="C31"/>
  <c r="E31"/>
  <c r="F31"/>
  <c r="G31" s="1"/>
  <c r="I31" s="1"/>
  <c r="O31"/>
  <c r="T31"/>
  <c r="C32"/>
  <c r="E32"/>
  <c r="O32"/>
  <c r="T32"/>
  <c r="C33"/>
  <c r="E33"/>
  <c r="F33"/>
  <c r="J33"/>
  <c r="O33"/>
  <c r="T33"/>
  <c r="C34"/>
  <c r="F24" s="1"/>
  <c r="G24" s="1"/>
  <c r="I24" s="1"/>
  <c r="J34"/>
  <c r="O34"/>
  <c r="J35"/>
  <c r="J36"/>
  <c r="C39"/>
  <c r="E39"/>
  <c r="O39"/>
  <c r="T39"/>
  <c r="C40"/>
  <c r="E40"/>
  <c r="F40"/>
  <c r="G40" s="1"/>
  <c r="I40" s="1"/>
  <c r="O40"/>
  <c r="T40"/>
  <c r="C41"/>
  <c r="E41"/>
  <c r="O41"/>
  <c r="T41"/>
  <c r="C42"/>
  <c r="E42"/>
  <c r="F42"/>
  <c r="G42" s="1"/>
  <c r="I42" s="1"/>
  <c r="O42"/>
  <c r="T42"/>
  <c r="C43"/>
  <c r="E43"/>
  <c r="O43"/>
  <c r="T43"/>
  <c r="C44"/>
  <c r="E44"/>
  <c r="F44"/>
  <c r="G44" s="1"/>
  <c r="I44" s="1"/>
  <c r="O44"/>
  <c r="T44"/>
  <c r="C45"/>
  <c r="E45"/>
  <c r="O45"/>
  <c r="T45"/>
  <c r="C46"/>
  <c r="E46"/>
  <c r="F46"/>
  <c r="G46" s="1"/>
  <c r="I46" s="1"/>
  <c r="O46"/>
  <c r="T46"/>
  <c r="C47"/>
  <c r="E47"/>
  <c r="O47"/>
  <c r="T47"/>
  <c r="C48"/>
  <c r="E48"/>
  <c r="F48"/>
  <c r="J48"/>
  <c r="O48"/>
  <c r="T48"/>
  <c r="C49"/>
  <c r="F39" s="1"/>
  <c r="G39" s="1"/>
  <c r="I39" s="1"/>
  <c r="J49"/>
  <c r="O49"/>
  <c r="J50"/>
  <c r="J51"/>
  <c r="C54"/>
  <c r="E54"/>
  <c r="O54"/>
  <c r="T54"/>
  <c r="C55"/>
  <c r="E55"/>
  <c r="O55"/>
  <c r="T55"/>
  <c r="C56"/>
  <c r="E56"/>
  <c r="O56"/>
  <c r="T56"/>
  <c r="C57"/>
  <c r="E57"/>
  <c r="O57"/>
  <c r="T57"/>
  <c r="C58"/>
  <c r="E58"/>
  <c r="O58"/>
  <c r="T58"/>
  <c r="C59"/>
  <c r="E59"/>
  <c r="O59"/>
  <c r="T59"/>
  <c r="C60"/>
  <c r="E60"/>
  <c r="O60"/>
  <c r="T60"/>
  <c r="C61"/>
  <c r="E61"/>
  <c r="O61"/>
  <c r="T61"/>
  <c r="C62"/>
  <c r="E62"/>
  <c r="O62"/>
  <c r="T62"/>
  <c r="C63"/>
  <c r="E63"/>
  <c r="J63"/>
  <c r="O63"/>
  <c r="T63"/>
  <c r="C64"/>
  <c r="J64"/>
  <c r="J65" s="1"/>
  <c r="J66" s="1"/>
  <c r="O64"/>
  <c r="C69"/>
  <c r="E69"/>
  <c r="O69"/>
  <c r="T69"/>
  <c r="C70"/>
  <c r="E70"/>
  <c r="O70"/>
  <c r="T70"/>
  <c r="C71"/>
  <c r="E71"/>
  <c r="F71"/>
  <c r="O71"/>
  <c r="T71"/>
  <c r="C72"/>
  <c r="E72"/>
  <c r="O72"/>
  <c r="T72"/>
  <c r="C73"/>
  <c r="E73"/>
  <c r="O73"/>
  <c r="T73"/>
  <c r="C74"/>
  <c r="E74"/>
  <c r="O74"/>
  <c r="T74"/>
  <c r="C75"/>
  <c r="E75"/>
  <c r="F75"/>
  <c r="O75"/>
  <c r="T75"/>
  <c r="C76"/>
  <c r="E76"/>
  <c r="O76"/>
  <c r="T76"/>
  <c r="C77"/>
  <c r="E77"/>
  <c r="O77"/>
  <c r="T77"/>
  <c r="C78"/>
  <c r="E78"/>
  <c r="J78"/>
  <c r="O78"/>
  <c r="T78"/>
  <c r="C79"/>
  <c r="J79"/>
  <c r="J80" s="1"/>
  <c r="J81" s="1"/>
  <c r="O79"/>
  <c r="C84"/>
  <c r="E84"/>
  <c r="O84"/>
  <c r="T84"/>
  <c r="C85"/>
  <c r="E85"/>
  <c r="O85"/>
  <c r="T85"/>
  <c r="C86"/>
  <c r="E86"/>
  <c r="O86"/>
  <c r="T86"/>
  <c r="C87"/>
  <c r="E87"/>
  <c r="O87"/>
  <c r="T87"/>
  <c r="C88"/>
  <c r="E88"/>
  <c r="O88"/>
  <c r="T88"/>
  <c r="C89"/>
  <c r="E89"/>
  <c r="O89"/>
  <c r="T89"/>
  <c r="C90"/>
  <c r="E90"/>
  <c r="O90"/>
  <c r="T90"/>
  <c r="C91"/>
  <c r="E91"/>
  <c r="O91"/>
  <c r="T91"/>
  <c r="C92"/>
  <c r="E92"/>
  <c r="O92"/>
  <c r="T92"/>
  <c r="C93"/>
  <c r="E93"/>
  <c r="J93"/>
  <c r="T93"/>
  <c r="C94"/>
  <c r="J94"/>
  <c r="O94"/>
  <c r="J95"/>
  <c r="J96"/>
  <c r="C101"/>
  <c r="E101"/>
  <c r="O101"/>
  <c r="T101"/>
  <c r="C102"/>
  <c r="E102"/>
  <c r="O102"/>
  <c r="T102"/>
  <c r="C103"/>
  <c r="E103"/>
  <c r="O103"/>
  <c r="T103"/>
  <c r="C104"/>
  <c r="E104"/>
  <c r="O104"/>
  <c r="T104"/>
  <c r="C105"/>
  <c r="E105"/>
  <c r="O105"/>
  <c r="T105"/>
  <c r="C106"/>
  <c r="E106"/>
  <c r="O106"/>
  <c r="T106"/>
  <c r="C107"/>
  <c r="E107"/>
  <c r="O107"/>
  <c r="T107"/>
  <c r="C108"/>
  <c r="E108"/>
  <c r="O108"/>
  <c r="T108"/>
  <c r="C109"/>
  <c r="E109"/>
  <c r="O109"/>
  <c r="T109"/>
  <c r="C110"/>
  <c r="E110"/>
  <c r="J110"/>
  <c r="O110"/>
  <c r="T110"/>
  <c r="C111"/>
  <c r="F101" s="1"/>
  <c r="J111"/>
  <c r="O111"/>
  <c r="T111"/>
  <c r="J112"/>
  <c r="J113" s="1"/>
  <c r="C116"/>
  <c r="E116"/>
  <c r="F116"/>
  <c r="O116"/>
  <c r="T116"/>
  <c r="C117"/>
  <c r="E117"/>
  <c r="O117"/>
  <c r="T117"/>
  <c r="C118"/>
  <c r="E118"/>
  <c r="F118"/>
  <c r="O118"/>
  <c r="T118"/>
  <c r="C119"/>
  <c r="E119"/>
  <c r="O119"/>
  <c r="T119"/>
  <c r="C120"/>
  <c r="E120"/>
  <c r="F120"/>
  <c r="O120"/>
  <c r="T120"/>
  <c r="C121"/>
  <c r="E121"/>
  <c r="O121"/>
  <c r="T121"/>
  <c r="C122"/>
  <c r="E122"/>
  <c r="F122"/>
  <c r="O122"/>
  <c r="T122"/>
  <c r="C123"/>
  <c r="E123"/>
  <c r="O123"/>
  <c r="T123"/>
  <c r="C124"/>
  <c r="E124"/>
  <c r="F124"/>
  <c r="O124"/>
  <c r="T124"/>
  <c r="C125"/>
  <c r="E125"/>
  <c r="J125"/>
  <c r="O125"/>
  <c r="T125"/>
  <c r="C126"/>
  <c r="F117" s="1"/>
  <c r="J126"/>
  <c r="O126"/>
  <c r="J127"/>
  <c r="J128" s="1"/>
  <c r="C131"/>
  <c r="E131"/>
  <c r="O131"/>
  <c r="T131"/>
  <c r="C132"/>
  <c r="E132"/>
  <c r="O132"/>
  <c r="T132"/>
  <c r="C133"/>
  <c r="E133"/>
  <c r="O133"/>
  <c r="T133"/>
  <c r="C134"/>
  <c r="E134"/>
  <c r="O134"/>
  <c r="T134"/>
  <c r="C135"/>
  <c r="E135"/>
  <c r="O135"/>
  <c r="T135"/>
  <c r="C136"/>
  <c r="E136"/>
  <c r="O136"/>
  <c r="T136"/>
  <c r="C137"/>
  <c r="E137"/>
  <c r="O137"/>
  <c r="T137"/>
  <c r="C138"/>
  <c r="E138"/>
  <c r="O138"/>
  <c r="T138"/>
  <c r="C139"/>
  <c r="E139"/>
  <c r="O139"/>
  <c r="T139"/>
  <c r="C140"/>
  <c r="E140"/>
  <c r="J140"/>
  <c r="O140"/>
  <c r="T140"/>
  <c r="C141"/>
  <c r="F132" s="1"/>
  <c r="J141"/>
  <c r="J142" s="1"/>
  <c r="J143" s="1"/>
  <c r="O141"/>
  <c r="C146"/>
  <c r="E146"/>
  <c r="O146"/>
  <c r="T146"/>
  <c r="C147"/>
  <c r="E147"/>
  <c r="O147"/>
  <c r="T147"/>
  <c r="C148"/>
  <c r="E148"/>
  <c r="O148"/>
  <c r="T148"/>
  <c r="C149"/>
  <c r="E149"/>
  <c r="O149"/>
  <c r="T149"/>
  <c r="C150"/>
  <c r="E150"/>
  <c r="O150"/>
  <c r="T150"/>
  <c r="C151"/>
  <c r="E151"/>
  <c r="O151"/>
  <c r="T151"/>
  <c r="C152"/>
  <c r="E152"/>
  <c r="O152"/>
  <c r="T152"/>
  <c r="C153"/>
  <c r="E153"/>
  <c r="O153"/>
  <c r="T153"/>
  <c r="C154"/>
  <c r="E154"/>
  <c r="O154"/>
  <c r="T154"/>
  <c r="C155"/>
  <c r="E155"/>
  <c r="J155"/>
  <c r="O155"/>
  <c r="T155"/>
  <c r="C156"/>
  <c r="F147" s="1"/>
  <c r="J156"/>
  <c r="J157" s="1"/>
  <c r="J158" s="1"/>
  <c r="O156"/>
  <c r="C161"/>
  <c r="E161"/>
  <c r="O161"/>
  <c r="T161"/>
  <c r="C162"/>
  <c r="E162"/>
  <c r="O162"/>
  <c r="T162"/>
  <c r="C163"/>
  <c r="E163"/>
  <c r="O163"/>
  <c r="T163"/>
  <c r="C164"/>
  <c r="E164"/>
  <c r="O164"/>
  <c r="T164"/>
  <c r="C165"/>
  <c r="E165"/>
  <c r="O165"/>
  <c r="T165"/>
  <c r="C166"/>
  <c r="E166"/>
  <c r="O166"/>
  <c r="T166"/>
  <c r="C167"/>
  <c r="E167"/>
  <c r="O167"/>
  <c r="T167"/>
  <c r="C168"/>
  <c r="E168"/>
  <c r="O168"/>
  <c r="T168"/>
  <c r="C169"/>
  <c r="E169"/>
  <c r="O169"/>
  <c r="T169"/>
  <c r="C170"/>
  <c r="E170"/>
  <c r="J170"/>
  <c r="O170"/>
  <c r="T170"/>
  <c r="C171"/>
  <c r="F162" s="1"/>
  <c r="J171"/>
  <c r="J172" s="1"/>
  <c r="J173" s="1"/>
  <c r="O171"/>
  <c r="C176"/>
  <c r="E176"/>
  <c r="O176"/>
  <c r="T176"/>
  <c r="C177"/>
  <c r="E177"/>
  <c r="O177"/>
  <c r="T177"/>
  <c r="C178"/>
  <c r="E178"/>
  <c r="O178"/>
  <c r="T178"/>
  <c r="C179"/>
  <c r="E179"/>
  <c r="O179"/>
  <c r="T179"/>
  <c r="C180"/>
  <c r="E180"/>
  <c r="O180"/>
  <c r="T180"/>
  <c r="C181"/>
  <c r="E181"/>
  <c r="O181"/>
  <c r="T181"/>
  <c r="C182"/>
  <c r="E182"/>
  <c r="O182"/>
  <c r="T182"/>
  <c r="C183"/>
  <c r="E183"/>
  <c r="O183"/>
  <c r="T183"/>
  <c r="C184"/>
  <c r="E184"/>
  <c r="O184"/>
  <c r="T184"/>
  <c r="C185"/>
  <c r="E185"/>
  <c r="J185"/>
  <c r="O185"/>
  <c r="T185"/>
  <c r="C186"/>
  <c r="F177" s="1"/>
  <c r="J186"/>
  <c r="J187" s="1"/>
  <c r="J188" s="1"/>
  <c r="O186"/>
  <c r="C192"/>
  <c r="E192"/>
  <c r="F192"/>
  <c r="G192" s="1"/>
  <c r="I192" s="1"/>
  <c r="O192"/>
  <c r="T192"/>
  <c r="C193"/>
  <c r="E193"/>
  <c r="O193"/>
  <c r="T193"/>
  <c r="C194"/>
  <c r="E194"/>
  <c r="F194"/>
  <c r="G194" s="1"/>
  <c r="I194" s="1"/>
  <c r="O194"/>
  <c r="T194"/>
  <c r="C195"/>
  <c r="E195"/>
  <c r="O195"/>
  <c r="T195"/>
  <c r="C196"/>
  <c r="E196"/>
  <c r="F196"/>
  <c r="G196" s="1"/>
  <c r="I196" s="1"/>
  <c r="O196"/>
  <c r="T196"/>
  <c r="C197"/>
  <c r="E197"/>
  <c r="O197"/>
  <c r="T197"/>
  <c r="C198"/>
  <c r="E198"/>
  <c r="F198"/>
  <c r="G198" s="1"/>
  <c r="I198" s="1"/>
  <c r="O198"/>
  <c r="T198"/>
  <c r="C199"/>
  <c r="E199"/>
  <c r="O199"/>
  <c r="T199"/>
  <c r="C200"/>
  <c r="E200"/>
  <c r="F200"/>
  <c r="J200"/>
  <c r="O200"/>
  <c r="T200"/>
  <c r="C201"/>
  <c r="F193" s="1"/>
  <c r="G193" s="1"/>
  <c r="I193" s="1"/>
  <c r="J201"/>
  <c r="O201"/>
  <c r="T201"/>
  <c r="J202"/>
  <c r="T202"/>
  <c r="J203"/>
  <c r="T203"/>
  <c r="C207"/>
  <c r="E207"/>
  <c r="F207"/>
  <c r="G207" s="1"/>
  <c r="I207" s="1"/>
  <c r="O207"/>
  <c r="T207"/>
  <c r="C208"/>
  <c r="E208"/>
  <c r="O208"/>
  <c r="T208"/>
  <c r="C209"/>
  <c r="E209"/>
  <c r="F209"/>
  <c r="G209" s="1"/>
  <c r="I209" s="1"/>
  <c r="O209"/>
  <c r="T209"/>
  <c r="C210"/>
  <c r="E210"/>
  <c r="O210"/>
  <c r="T210"/>
  <c r="C211"/>
  <c r="E211"/>
  <c r="F211"/>
  <c r="G211" s="1"/>
  <c r="I211" s="1"/>
  <c r="O211"/>
  <c r="T211"/>
  <c r="C212"/>
  <c r="E212"/>
  <c r="O212"/>
  <c r="T212"/>
  <c r="C213"/>
  <c r="E213"/>
  <c r="F213"/>
  <c r="G213" s="1"/>
  <c r="I213" s="1"/>
  <c r="O213"/>
  <c r="T213"/>
  <c r="C214"/>
  <c r="E214"/>
  <c r="O214"/>
  <c r="T214"/>
  <c r="C215"/>
  <c r="E215"/>
  <c r="F215"/>
  <c r="J215"/>
  <c r="O215"/>
  <c r="T215"/>
  <c r="C216"/>
  <c r="F208" s="1"/>
  <c r="G208" s="1"/>
  <c r="I208" s="1"/>
  <c r="J216"/>
  <c r="O216"/>
  <c r="J217"/>
  <c r="J218"/>
  <c r="C222"/>
  <c r="E222"/>
  <c r="O222"/>
  <c r="T222"/>
  <c r="C223"/>
  <c r="E223"/>
  <c r="O223"/>
  <c r="T223"/>
  <c r="C224"/>
  <c r="E224"/>
  <c r="O224"/>
  <c r="T224"/>
  <c r="C225"/>
  <c r="E225"/>
  <c r="O225"/>
  <c r="T225"/>
  <c r="C226"/>
  <c r="E226"/>
  <c r="O226"/>
  <c r="T226"/>
  <c r="C227"/>
  <c r="E227"/>
  <c r="O227"/>
  <c r="T227"/>
  <c r="C228"/>
  <c r="E228"/>
  <c r="O228"/>
  <c r="T228"/>
  <c r="C229"/>
  <c r="E229"/>
  <c r="O229"/>
  <c r="T229"/>
  <c r="C230"/>
  <c r="E230"/>
  <c r="J230"/>
  <c r="O230"/>
  <c r="T230"/>
  <c r="C231"/>
  <c r="F222" s="1"/>
  <c r="J231"/>
  <c r="J232" s="1"/>
  <c r="J233" s="1"/>
  <c r="O231"/>
  <c r="C237"/>
  <c r="E237"/>
  <c r="F237"/>
  <c r="G237" s="1"/>
  <c r="I237" s="1"/>
  <c r="O237"/>
  <c r="T237"/>
  <c r="C238"/>
  <c r="E238"/>
  <c r="O238"/>
  <c r="T238"/>
  <c r="C239"/>
  <c r="E239"/>
  <c r="F239"/>
  <c r="G239" s="1"/>
  <c r="I239" s="1"/>
  <c r="O239"/>
  <c r="T239"/>
  <c r="C240"/>
  <c r="E240"/>
  <c r="O240"/>
  <c r="T240"/>
  <c r="C241"/>
  <c r="E241"/>
  <c r="F241"/>
  <c r="G241" s="1"/>
  <c r="I241" s="1"/>
  <c r="O241"/>
  <c r="T241"/>
  <c r="C242"/>
  <c r="E242"/>
  <c r="O242"/>
  <c r="T242"/>
  <c r="C243"/>
  <c r="E243"/>
  <c r="F243"/>
  <c r="G243" s="1"/>
  <c r="I243" s="1"/>
  <c r="O243"/>
  <c r="T243"/>
  <c r="C244"/>
  <c r="E244"/>
  <c r="O244"/>
  <c r="T244"/>
  <c r="C245"/>
  <c r="E245"/>
  <c r="F245"/>
  <c r="J245"/>
  <c r="O245"/>
  <c r="T245"/>
  <c r="C246"/>
  <c r="F238" s="1"/>
  <c r="G238" s="1"/>
  <c r="I238" s="1"/>
  <c r="O246"/>
  <c r="C252"/>
  <c r="E252"/>
  <c r="F252"/>
  <c r="G252" s="1"/>
  <c r="I252" s="1"/>
  <c r="O252"/>
  <c r="T252"/>
  <c r="C253"/>
  <c r="E253"/>
  <c r="O253"/>
  <c r="T253"/>
  <c r="C254"/>
  <c r="E254"/>
  <c r="F254"/>
  <c r="G254" s="1"/>
  <c r="I254" s="1"/>
  <c r="O254"/>
  <c r="T254"/>
  <c r="C255"/>
  <c r="E255"/>
  <c r="O255"/>
  <c r="T255"/>
  <c r="C256"/>
  <c r="E256"/>
  <c r="F256"/>
  <c r="G256" s="1"/>
  <c r="I256" s="1"/>
  <c r="O256"/>
  <c r="T256"/>
  <c r="C257"/>
  <c r="E257"/>
  <c r="O257"/>
  <c r="T257"/>
  <c r="C258"/>
  <c r="E258"/>
  <c r="F258"/>
  <c r="G258" s="1"/>
  <c r="I258" s="1"/>
  <c r="O258"/>
  <c r="T258"/>
  <c r="C259"/>
  <c r="E259"/>
  <c r="O259"/>
  <c r="T259"/>
  <c r="C260"/>
  <c r="E260"/>
  <c r="F260"/>
  <c r="J260"/>
  <c r="O260"/>
  <c r="T260"/>
  <c r="C261"/>
  <c r="F253" s="1"/>
  <c r="G253" s="1"/>
  <c r="I253" s="1"/>
  <c r="J261"/>
  <c r="O261"/>
  <c r="J262"/>
  <c r="J263"/>
  <c r="C267"/>
  <c r="E267"/>
  <c r="O267"/>
  <c r="T267"/>
  <c r="C268"/>
  <c r="E268"/>
  <c r="O268"/>
  <c r="T268"/>
  <c r="C269"/>
  <c r="E269"/>
  <c r="O269"/>
  <c r="T269"/>
  <c r="C270"/>
  <c r="E270"/>
  <c r="O270"/>
  <c r="T270"/>
  <c r="C271"/>
  <c r="E271"/>
  <c r="O271"/>
  <c r="T271"/>
  <c r="C272"/>
  <c r="E272"/>
  <c r="O272"/>
  <c r="T272"/>
  <c r="C273"/>
  <c r="E273"/>
  <c r="O273"/>
  <c r="T273"/>
  <c r="C274"/>
  <c r="E274"/>
  <c r="O274"/>
  <c r="T274"/>
  <c r="C275"/>
  <c r="E275"/>
  <c r="J275"/>
  <c r="O275"/>
  <c r="T275"/>
  <c r="C276"/>
  <c r="F267" s="1"/>
  <c r="J276"/>
  <c r="J277" s="1"/>
  <c r="J278" s="1"/>
  <c r="O276"/>
  <c r="D36" i="4"/>
  <c r="D37"/>
  <c r="D38"/>
  <c r="D39" s="1"/>
  <c r="D51"/>
  <c r="D66"/>
  <c r="D67"/>
  <c r="D68" s="1"/>
  <c r="D69" s="1"/>
  <c r="D114"/>
  <c r="D115"/>
  <c r="D116" s="1"/>
  <c r="D117" s="1"/>
  <c r="D129"/>
  <c r="D130"/>
  <c r="D131" s="1"/>
  <c r="D132" s="1"/>
  <c r="D144"/>
  <c r="D145"/>
  <c r="D146" s="1"/>
  <c r="D147" s="1"/>
  <c r="D159"/>
  <c r="D160"/>
  <c r="D161" s="1"/>
  <c r="D162" s="1"/>
  <c r="D174"/>
  <c r="D175"/>
  <c r="D176" s="1"/>
  <c r="D177" s="1"/>
  <c r="D189"/>
  <c r="D190"/>
  <c r="D191" s="1"/>
  <c r="D192" s="1"/>
  <c r="E10" i="6"/>
  <c r="E11"/>
  <c r="E12" s="1"/>
  <c r="E13" s="1"/>
  <c r="Q19"/>
  <c r="T19"/>
  <c r="U19"/>
  <c r="Q20"/>
  <c r="T20" s="1"/>
  <c r="U20"/>
  <c r="Q21"/>
  <c r="T21"/>
  <c r="U21"/>
  <c r="Q22"/>
  <c r="T22" s="1"/>
  <c r="U22"/>
  <c r="Q23"/>
  <c r="T23"/>
  <c r="U23"/>
  <c r="T24"/>
  <c r="U24"/>
  <c r="T25"/>
  <c r="U25"/>
  <c r="T27"/>
  <c r="U27"/>
  <c r="K31"/>
  <c r="K32"/>
  <c r="K33"/>
  <c r="K34" s="1"/>
  <c r="E132"/>
  <c r="E133"/>
  <c r="E135"/>
  <c r="F85" i="3" l="1"/>
  <c r="F87"/>
  <c r="F89"/>
  <c r="F91"/>
  <c r="G91" s="1"/>
  <c r="I91" s="1"/>
  <c r="F93"/>
  <c r="F55"/>
  <c r="F57"/>
  <c r="F59"/>
  <c r="F61"/>
  <c r="F63"/>
  <c r="F54"/>
  <c r="F56"/>
  <c r="G56" s="1"/>
  <c r="I56" s="1"/>
  <c r="F58"/>
  <c r="G58" s="1"/>
  <c r="I58" s="1"/>
  <c r="F60"/>
  <c r="G60" s="1"/>
  <c r="I60" s="1"/>
  <c r="F62"/>
  <c r="G62" s="1"/>
  <c r="I62" s="1"/>
  <c r="F274"/>
  <c r="F272"/>
  <c r="F270"/>
  <c r="F268"/>
  <c r="F229"/>
  <c r="F227"/>
  <c r="F225"/>
  <c r="F223"/>
  <c r="F184"/>
  <c r="F182"/>
  <c r="F180"/>
  <c r="F178"/>
  <c r="F176"/>
  <c r="F169"/>
  <c r="F167"/>
  <c r="F165"/>
  <c r="F163"/>
  <c r="F161"/>
  <c r="F154"/>
  <c r="F152"/>
  <c r="F150"/>
  <c r="F148"/>
  <c r="F146"/>
  <c r="F139"/>
  <c r="F137"/>
  <c r="F135"/>
  <c r="F133"/>
  <c r="F131"/>
  <c r="F110"/>
  <c r="G101" s="1"/>
  <c r="I101" s="1"/>
  <c r="F108"/>
  <c r="F106"/>
  <c r="G106" s="1"/>
  <c r="I106" s="1"/>
  <c r="F104"/>
  <c r="F102"/>
  <c r="G102" s="1"/>
  <c r="I102" s="1"/>
  <c r="F92"/>
  <c r="G92" s="1"/>
  <c r="I92" s="1"/>
  <c r="F88"/>
  <c r="G88" s="1"/>
  <c r="I88" s="1"/>
  <c r="F84"/>
  <c r="G84" s="1"/>
  <c r="I84" s="1"/>
  <c r="F70"/>
  <c r="F72"/>
  <c r="G72" s="1"/>
  <c r="I72" s="1"/>
  <c r="F74"/>
  <c r="F76"/>
  <c r="G76" s="1"/>
  <c r="I76" s="1"/>
  <c r="F78"/>
  <c r="G71" s="1"/>
  <c r="I71" s="1"/>
  <c r="F275"/>
  <c r="G267" s="1"/>
  <c r="I267" s="1"/>
  <c r="F273"/>
  <c r="F271"/>
  <c r="G271" s="1"/>
  <c r="I271" s="1"/>
  <c r="F269"/>
  <c r="F259"/>
  <c r="G259" s="1"/>
  <c r="I259" s="1"/>
  <c r="F257"/>
  <c r="G257" s="1"/>
  <c r="I257" s="1"/>
  <c r="F255"/>
  <c r="G255" s="1"/>
  <c r="I255" s="1"/>
  <c r="I261" s="1"/>
  <c r="I262" s="1"/>
  <c r="F244"/>
  <c r="G244" s="1"/>
  <c r="I244" s="1"/>
  <c r="F242"/>
  <c r="G242" s="1"/>
  <c r="I242" s="1"/>
  <c r="F240"/>
  <c r="G240" s="1"/>
  <c r="I240" s="1"/>
  <c r="I246" s="1"/>
  <c r="I247" s="1"/>
  <c r="F230"/>
  <c r="G222" s="1"/>
  <c r="I222" s="1"/>
  <c r="F228"/>
  <c r="F226"/>
  <c r="G226" s="1"/>
  <c r="I226" s="1"/>
  <c r="F224"/>
  <c r="F214"/>
  <c r="G214" s="1"/>
  <c r="I214" s="1"/>
  <c r="F212"/>
  <c r="G212" s="1"/>
  <c r="I212" s="1"/>
  <c r="F210"/>
  <c r="G210" s="1"/>
  <c r="I210" s="1"/>
  <c r="I216" s="1"/>
  <c r="I217" s="1"/>
  <c r="F199"/>
  <c r="G199" s="1"/>
  <c r="I199" s="1"/>
  <c r="F197"/>
  <c r="G197" s="1"/>
  <c r="I197" s="1"/>
  <c r="F195"/>
  <c r="G195" s="1"/>
  <c r="I195" s="1"/>
  <c r="I201" s="1"/>
  <c r="I202" s="1"/>
  <c r="F185"/>
  <c r="G177" s="1"/>
  <c r="I177" s="1"/>
  <c r="F183"/>
  <c r="F181"/>
  <c r="G181" s="1"/>
  <c r="I181" s="1"/>
  <c r="F179"/>
  <c r="F170"/>
  <c r="G162" s="1"/>
  <c r="I162" s="1"/>
  <c r="F168"/>
  <c r="F166"/>
  <c r="G166" s="1"/>
  <c r="I166" s="1"/>
  <c r="F164"/>
  <c r="F155"/>
  <c r="G147" s="1"/>
  <c r="I147" s="1"/>
  <c r="F153"/>
  <c r="F151"/>
  <c r="G151" s="1"/>
  <c r="I151" s="1"/>
  <c r="F149"/>
  <c r="F140"/>
  <c r="G132" s="1"/>
  <c r="I132" s="1"/>
  <c r="F138"/>
  <c r="F136"/>
  <c r="G136" s="1"/>
  <c r="I136" s="1"/>
  <c r="F134"/>
  <c r="F125"/>
  <c r="G122" s="1"/>
  <c r="I122" s="1"/>
  <c r="F123"/>
  <c r="F121"/>
  <c r="G121" s="1"/>
  <c r="I121" s="1"/>
  <c r="F119"/>
  <c r="F109"/>
  <c r="G109" s="1"/>
  <c r="I109" s="1"/>
  <c r="F107"/>
  <c r="G107" s="1"/>
  <c r="I107" s="1"/>
  <c r="F105"/>
  <c r="G105" s="1"/>
  <c r="I105" s="1"/>
  <c r="F103"/>
  <c r="G103" s="1"/>
  <c r="I103" s="1"/>
  <c r="F90"/>
  <c r="G90" s="1"/>
  <c r="I90" s="1"/>
  <c r="F86"/>
  <c r="G86" s="1"/>
  <c r="I86" s="1"/>
  <c r="F77"/>
  <c r="G77" s="1"/>
  <c r="I77" s="1"/>
  <c r="F73"/>
  <c r="G73" s="1"/>
  <c r="I73" s="1"/>
  <c r="F69"/>
  <c r="G69" s="1"/>
  <c r="I69" s="1"/>
  <c r="V8" i="2"/>
  <c r="I8"/>
  <c r="V16"/>
  <c r="I16"/>
  <c r="F47" i="3"/>
  <c r="G47" s="1"/>
  <c r="I47" s="1"/>
  <c r="F45"/>
  <c r="G45" s="1"/>
  <c r="I45" s="1"/>
  <c r="F43"/>
  <c r="G43" s="1"/>
  <c r="I43" s="1"/>
  <c r="F41"/>
  <c r="G41" s="1"/>
  <c r="I41" s="1"/>
  <c r="I48" s="1"/>
  <c r="F32"/>
  <c r="G32" s="1"/>
  <c r="I32" s="1"/>
  <c r="F30"/>
  <c r="G30" s="1"/>
  <c r="I30" s="1"/>
  <c r="F28"/>
  <c r="G28" s="1"/>
  <c r="I28" s="1"/>
  <c r="F26"/>
  <c r="G26" s="1"/>
  <c r="I26" s="1"/>
  <c r="I33" s="1"/>
  <c r="F18"/>
  <c r="G9" s="1"/>
  <c r="I9" s="1"/>
  <c r="F16"/>
  <c r="F14"/>
  <c r="G14" s="1"/>
  <c r="J14" s="1"/>
  <c r="F12"/>
  <c r="F10"/>
  <c r="G10" s="1"/>
  <c r="I10" s="1"/>
  <c r="F156" i="1"/>
  <c r="F155"/>
  <c r="G155" s="1"/>
  <c r="I155" s="1"/>
  <c r="F154"/>
  <c r="G154" s="1"/>
  <c r="I154" s="1"/>
  <c r="F153"/>
  <c r="G153" s="1"/>
  <c r="I153" s="1"/>
  <c r="F152"/>
  <c r="G152" s="1"/>
  <c r="I152" s="1"/>
  <c r="F151"/>
  <c r="G151" s="1"/>
  <c r="I151" s="1"/>
  <c r="F150"/>
  <c r="G150" s="1"/>
  <c r="I150" s="1"/>
  <c r="F149"/>
  <c r="G149" s="1"/>
  <c r="I149" s="1"/>
  <c r="F148"/>
  <c r="G148" s="1"/>
  <c r="I148" s="1"/>
  <c r="F147"/>
  <c r="G147" s="1"/>
  <c r="I147" s="1"/>
  <c r="F135"/>
  <c r="G135" s="1"/>
  <c r="I135" s="1"/>
  <c r="F134"/>
  <c r="G134" s="1"/>
  <c r="I134" s="1"/>
  <c r="F133"/>
  <c r="G133" s="1"/>
  <c r="I133" s="1"/>
  <c r="F132"/>
  <c r="G132" s="1"/>
  <c r="I132" s="1"/>
  <c r="F111"/>
  <c r="G102" s="1"/>
  <c r="I102" s="1"/>
  <c r="F110"/>
  <c r="G110" s="1"/>
  <c r="I110" s="1"/>
  <c r="F109"/>
  <c r="G109" s="1"/>
  <c r="I109" s="1"/>
  <c r="F108"/>
  <c r="G108" s="1"/>
  <c r="I108" s="1"/>
  <c r="F107"/>
  <c r="G107" s="1"/>
  <c r="I107" s="1"/>
  <c r="F106"/>
  <c r="G106" s="1"/>
  <c r="I106" s="1"/>
  <c r="F105"/>
  <c r="G105" s="1"/>
  <c r="I105" s="1"/>
  <c r="F104"/>
  <c r="G104" s="1"/>
  <c r="I104" s="1"/>
  <c r="F103"/>
  <c r="G103" s="1"/>
  <c r="I103" s="1"/>
  <c r="F78"/>
  <c r="G69" s="1"/>
  <c r="I69" s="1"/>
  <c r="F77"/>
  <c r="F76"/>
  <c r="G76" s="1"/>
  <c r="I76" s="1"/>
  <c r="F75"/>
  <c r="F74"/>
  <c r="G74" s="1"/>
  <c r="I74" s="1"/>
  <c r="F73"/>
  <c r="F72"/>
  <c r="G72" s="1"/>
  <c r="I72" s="1"/>
  <c r="F71"/>
  <c r="F70"/>
  <c r="G70" s="1"/>
  <c r="I70" s="1"/>
  <c r="F33"/>
  <c r="G24" s="1"/>
  <c r="I24" s="1"/>
  <c r="F32"/>
  <c r="G32" s="1"/>
  <c r="I32" s="1"/>
  <c r="F31"/>
  <c r="G31" s="1"/>
  <c r="I31" s="1"/>
  <c r="F30"/>
  <c r="G30" s="1"/>
  <c r="I30" s="1"/>
  <c r="F29"/>
  <c r="G29" s="1"/>
  <c r="I29" s="1"/>
  <c r="F28"/>
  <c r="G28" s="1"/>
  <c r="I28" s="1"/>
  <c r="F27"/>
  <c r="G27" s="1"/>
  <c r="I27" s="1"/>
  <c r="F26"/>
  <c r="G26" s="1"/>
  <c r="I26" s="1"/>
  <c r="F25"/>
  <c r="G25" s="1"/>
  <c r="I25" s="1"/>
  <c r="F304" i="2"/>
  <c r="G304" s="1"/>
  <c r="I304" s="1"/>
  <c r="F302"/>
  <c r="G302" s="1"/>
  <c r="I302" s="1"/>
  <c r="F291"/>
  <c r="G291" s="1"/>
  <c r="I291" s="1"/>
  <c r="F289"/>
  <c r="G289" s="1"/>
  <c r="I289" s="1"/>
  <c r="F287"/>
  <c r="G287" s="1"/>
  <c r="I287" s="1"/>
  <c r="F285"/>
  <c r="G285" s="1"/>
  <c r="I285" s="1"/>
  <c r="F284"/>
  <c r="G284" s="1"/>
  <c r="I284" s="1"/>
  <c r="F268"/>
  <c r="F270"/>
  <c r="F272"/>
  <c r="F274"/>
  <c r="F276"/>
  <c r="G273" s="1"/>
  <c r="I273" s="1"/>
  <c r="F267"/>
  <c r="F269"/>
  <c r="G269" s="1"/>
  <c r="I269" s="1"/>
  <c r="F271"/>
  <c r="V44"/>
  <c r="I44"/>
  <c r="V52"/>
  <c r="I52"/>
  <c r="F17" i="3"/>
  <c r="G17" s="1"/>
  <c r="I17" s="1"/>
  <c r="F15"/>
  <c r="G15" s="1"/>
  <c r="I15" s="1"/>
  <c r="F13"/>
  <c r="G13" s="1"/>
  <c r="I13" s="1"/>
  <c r="F11"/>
  <c r="G11" s="1"/>
  <c r="I11" s="1"/>
  <c r="F93" i="1"/>
  <c r="G84" s="1"/>
  <c r="I84" s="1"/>
  <c r="F92"/>
  <c r="F91"/>
  <c r="G91" s="1"/>
  <c r="I91" s="1"/>
  <c r="F90"/>
  <c r="F89"/>
  <c r="G89" s="1"/>
  <c r="I89" s="1"/>
  <c r="F88"/>
  <c r="F87"/>
  <c r="G87" s="1"/>
  <c r="I87" s="1"/>
  <c r="F86"/>
  <c r="F85"/>
  <c r="G85" s="1"/>
  <c r="I85" s="1"/>
  <c r="F59"/>
  <c r="G59" s="1"/>
  <c r="I59" s="1"/>
  <c r="F58"/>
  <c r="G58" s="1"/>
  <c r="I58" s="1"/>
  <c r="F57"/>
  <c r="G57" s="1"/>
  <c r="I57" s="1"/>
  <c r="F56"/>
  <c r="G56" s="1"/>
  <c r="I56" s="1"/>
  <c r="F55"/>
  <c r="G55" s="1"/>
  <c r="I55" s="1"/>
  <c r="F309" i="2"/>
  <c r="G309" s="1"/>
  <c r="I309" s="1"/>
  <c r="F307"/>
  <c r="G307" s="1"/>
  <c r="I307" s="1"/>
  <c r="F305"/>
  <c r="G305" s="1"/>
  <c r="I305" s="1"/>
  <c r="F303"/>
  <c r="G303" s="1"/>
  <c r="I303" s="1"/>
  <c r="F292"/>
  <c r="G292" s="1"/>
  <c r="I292" s="1"/>
  <c r="F290"/>
  <c r="G290" s="1"/>
  <c r="I290" s="1"/>
  <c r="F288"/>
  <c r="G288" s="1"/>
  <c r="I288" s="1"/>
  <c r="F275"/>
  <c r="G275" s="1"/>
  <c r="I275" s="1"/>
  <c r="F258"/>
  <c r="F256"/>
  <c r="F254"/>
  <c r="F251"/>
  <c r="F234"/>
  <c r="G234" s="1"/>
  <c r="I234" s="1"/>
  <c r="I243" s="1"/>
  <c r="F217"/>
  <c r="G217" s="1"/>
  <c r="I217" s="1"/>
  <c r="F199"/>
  <c r="G199" s="1"/>
  <c r="I199" s="1"/>
  <c r="F184"/>
  <c r="G184" s="1"/>
  <c r="I184" s="1"/>
  <c r="F182"/>
  <c r="G182" s="1"/>
  <c r="I182" s="1"/>
  <c r="F167"/>
  <c r="G167" s="1"/>
  <c r="I167" s="1"/>
  <c r="F165"/>
  <c r="G165" s="1"/>
  <c r="I165" s="1"/>
  <c r="F152"/>
  <c r="G152" s="1"/>
  <c r="I152" s="1"/>
  <c r="F150"/>
  <c r="G150" s="1"/>
  <c r="I150" s="1"/>
  <c r="F148"/>
  <c r="G148" s="1"/>
  <c r="I148" s="1"/>
  <c r="F135"/>
  <c r="G135" s="1"/>
  <c r="I135" s="1"/>
  <c r="F133"/>
  <c r="G133" s="1"/>
  <c r="I133" s="1"/>
  <c r="F131"/>
  <c r="G131" s="1"/>
  <c r="I131" s="1"/>
  <c r="F121"/>
  <c r="F119"/>
  <c r="F117"/>
  <c r="F115"/>
  <c r="F113"/>
  <c r="F102"/>
  <c r="G102" s="1"/>
  <c r="I102" s="1"/>
  <c r="F100"/>
  <c r="G100" s="1"/>
  <c r="I100" s="1"/>
  <c r="F98"/>
  <c r="G98" s="1"/>
  <c r="I98" s="1"/>
  <c r="F96"/>
  <c r="G96" s="1"/>
  <c r="I96" s="1"/>
  <c r="F85"/>
  <c r="G85" s="1"/>
  <c r="I85" s="1"/>
  <c r="F83"/>
  <c r="G83" s="1"/>
  <c r="I83" s="1"/>
  <c r="F81"/>
  <c r="G81" s="1"/>
  <c r="I81" s="1"/>
  <c r="F79"/>
  <c r="G79" s="1"/>
  <c r="I79" s="1"/>
  <c r="F68"/>
  <c r="G68" s="1"/>
  <c r="I68" s="1"/>
  <c r="F66"/>
  <c r="G66" s="1"/>
  <c r="I66" s="1"/>
  <c r="F64"/>
  <c r="G64" s="1"/>
  <c r="I64" s="1"/>
  <c r="F62"/>
  <c r="G62" s="1"/>
  <c r="I62" s="1"/>
  <c r="F51"/>
  <c r="G51" s="1"/>
  <c r="F50"/>
  <c r="G50" s="1"/>
  <c r="F49"/>
  <c r="G49" s="1"/>
  <c r="F48"/>
  <c r="G48" s="1"/>
  <c r="F47"/>
  <c r="G47" s="1"/>
  <c r="F46"/>
  <c r="G46" s="1"/>
  <c r="F45"/>
  <c r="G45" s="1"/>
  <c r="F26"/>
  <c r="F15"/>
  <c r="G15" s="1"/>
  <c r="F14"/>
  <c r="G14" s="1"/>
  <c r="F13"/>
  <c r="G13" s="1"/>
  <c r="F12"/>
  <c r="G12" s="1"/>
  <c r="F11"/>
  <c r="G11" s="1"/>
  <c r="F10"/>
  <c r="G10" s="1"/>
  <c r="F9"/>
  <c r="G9" s="1"/>
  <c r="F259"/>
  <c r="G250" s="1"/>
  <c r="I250" s="1"/>
  <c r="F257"/>
  <c r="G257" s="1"/>
  <c r="I257" s="1"/>
  <c r="F255"/>
  <c r="G255" s="1"/>
  <c r="I255" s="1"/>
  <c r="F253"/>
  <c r="G253" s="1"/>
  <c r="I253" s="1"/>
  <c r="F252"/>
  <c r="G252" s="1"/>
  <c r="I252" s="1"/>
  <c r="F241"/>
  <c r="G241" s="1"/>
  <c r="I241" s="1"/>
  <c r="F239"/>
  <c r="G239" s="1"/>
  <c r="I239" s="1"/>
  <c r="F237"/>
  <c r="G237" s="1"/>
  <c r="I237" s="1"/>
  <c r="F235"/>
  <c r="G235" s="1"/>
  <c r="I235" s="1"/>
  <c r="F224"/>
  <c r="G224" s="1"/>
  <c r="I224" s="1"/>
  <c r="F222"/>
  <c r="G222" s="1"/>
  <c r="I222" s="1"/>
  <c r="F220"/>
  <c r="G220" s="1"/>
  <c r="I220" s="1"/>
  <c r="F218"/>
  <c r="G218" s="1"/>
  <c r="I218" s="1"/>
  <c r="F206"/>
  <c r="G206" s="1"/>
  <c r="I206" s="1"/>
  <c r="F204"/>
  <c r="G204" s="1"/>
  <c r="I204" s="1"/>
  <c r="F202"/>
  <c r="G202" s="1"/>
  <c r="I202" s="1"/>
  <c r="F200"/>
  <c r="G200" s="1"/>
  <c r="I200" s="1"/>
  <c r="F189"/>
  <c r="G189" s="1"/>
  <c r="I189" s="1"/>
  <c r="F187"/>
  <c r="G187" s="1"/>
  <c r="I187" s="1"/>
  <c r="F185"/>
  <c r="G185" s="1"/>
  <c r="I185" s="1"/>
  <c r="F183"/>
  <c r="G183" s="1"/>
  <c r="I183" s="1"/>
  <c r="F172"/>
  <c r="G172" s="1"/>
  <c r="I172" s="1"/>
  <c r="F170"/>
  <c r="G170" s="1"/>
  <c r="I170" s="1"/>
  <c r="F168"/>
  <c r="G168" s="1"/>
  <c r="I168" s="1"/>
  <c r="F166"/>
  <c r="G166" s="1"/>
  <c r="I166" s="1"/>
  <c r="F155"/>
  <c r="G155" s="1"/>
  <c r="I155" s="1"/>
  <c r="F153"/>
  <c r="G153" s="1"/>
  <c r="I153" s="1"/>
  <c r="F151"/>
  <c r="G151" s="1"/>
  <c r="I151" s="1"/>
  <c r="F149"/>
  <c r="G149" s="1"/>
  <c r="I149" s="1"/>
  <c r="F138"/>
  <c r="G138" s="1"/>
  <c r="I138" s="1"/>
  <c r="F136"/>
  <c r="G136" s="1"/>
  <c r="I136" s="1"/>
  <c r="F134"/>
  <c r="G134" s="1"/>
  <c r="I134" s="1"/>
  <c r="F132"/>
  <c r="G132" s="1"/>
  <c r="I132" s="1"/>
  <c r="F122"/>
  <c r="G114" s="1"/>
  <c r="I114" s="1"/>
  <c r="F120"/>
  <c r="F118"/>
  <c r="G118" s="1"/>
  <c r="I118" s="1"/>
  <c r="F116"/>
  <c r="F103"/>
  <c r="G103" s="1"/>
  <c r="I103" s="1"/>
  <c r="F101"/>
  <c r="G101" s="1"/>
  <c r="I101" s="1"/>
  <c r="F99"/>
  <c r="G99" s="1"/>
  <c r="I99" s="1"/>
  <c r="F97"/>
  <c r="G97" s="1"/>
  <c r="I97" s="1"/>
  <c r="F86"/>
  <c r="G86" s="1"/>
  <c r="I86" s="1"/>
  <c r="F84"/>
  <c r="G84" s="1"/>
  <c r="I84" s="1"/>
  <c r="F82"/>
  <c r="G82" s="1"/>
  <c r="I82" s="1"/>
  <c r="F80"/>
  <c r="G80" s="1"/>
  <c r="I80" s="1"/>
  <c r="F69"/>
  <c r="G69" s="1"/>
  <c r="I69" s="1"/>
  <c r="F67"/>
  <c r="G67" s="1"/>
  <c r="I67" s="1"/>
  <c r="F65"/>
  <c r="G65" s="1"/>
  <c r="I65" s="1"/>
  <c r="F63"/>
  <c r="G63" s="1"/>
  <c r="I63" s="1"/>
  <c r="F35"/>
  <c r="G27" s="1"/>
  <c r="F34"/>
  <c r="F33"/>
  <c r="G33" s="1"/>
  <c r="F32"/>
  <c r="F31"/>
  <c r="G31" s="1"/>
  <c r="F30"/>
  <c r="F29"/>
  <c r="G29" s="1"/>
  <c r="F28"/>
  <c r="I27" l="1"/>
  <c r="V28"/>
  <c r="I29"/>
  <c r="V30"/>
  <c r="I31"/>
  <c r="V32"/>
  <c r="I33"/>
  <c r="V34"/>
  <c r="V9"/>
  <c r="I9"/>
  <c r="V11"/>
  <c r="I11"/>
  <c r="V13"/>
  <c r="I13"/>
  <c r="V15"/>
  <c r="I15"/>
  <c r="V45"/>
  <c r="I45"/>
  <c r="V47"/>
  <c r="I47"/>
  <c r="V49"/>
  <c r="I49"/>
  <c r="V51"/>
  <c r="I51"/>
  <c r="G115"/>
  <c r="I115" s="1"/>
  <c r="G119"/>
  <c r="I119" s="1"/>
  <c r="G254"/>
  <c r="I254" s="1"/>
  <c r="G258"/>
  <c r="I258" s="1"/>
  <c r="G272"/>
  <c r="I272" s="1"/>
  <c r="G268"/>
  <c r="I268" s="1"/>
  <c r="I244"/>
  <c r="I245" s="1"/>
  <c r="I246" s="1"/>
  <c r="I49" i="3"/>
  <c r="I50" s="1"/>
  <c r="I51" s="1"/>
  <c r="G75"/>
  <c r="I75" s="1"/>
  <c r="G133"/>
  <c r="I133" s="1"/>
  <c r="G137"/>
  <c r="I137" s="1"/>
  <c r="G146"/>
  <c r="I146" s="1"/>
  <c r="G150"/>
  <c r="I150" s="1"/>
  <c r="G154"/>
  <c r="I154" s="1"/>
  <c r="G163"/>
  <c r="I163" s="1"/>
  <c r="G167"/>
  <c r="I167" s="1"/>
  <c r="G176"/>
  <c r="I176" s="1"/>
  <c r="G180"/>
  <c r="I180" s="1"/>
  <c r="G184"/>
  <c r="I184" s="1"/>
  <c r="G225"/>
  <c r="I225" s="1"/>
  <c r="G229"/>
  <c r="I229" s="1"/>
  <c r="G270"/>
  <c r="I270" s="1"/>
  <c r="G274"/>
  <c r="I274" s="1"/>
  <c r="I34"/>
  <c r="I35" s="1"/>
  <c r="I36" s="1"/>
  <c r="G59"/>
  <c r="I59" s="1"/>
  <c r="G55"/>
  <c r="I55" s="1"/>
  <c r="G87"/>
  <c r="I87" s="1"/>
  <c r="G116"/>
  <c r="I116" s="1"/>
  <c r="G124"/>
  <c r="I124" s="1"/>
  <c r="I200"/>
  <c r="I203" s="1"/>
  <c r="I215"/>
  <c r="I218" s="1"/>
  <c r="G118"/>
  <c r="I118" s="1"/>
  <c r="I245"/>
  <c r="I248" s="1"/>
  <c r="I260"/>
  <c r="I263" s="1"/>
  <c r="V10" i="2"/>
  <c r="I10"/>
  <c r="V12"/>
  <c r="I12"/>
  <c r="V14"/>
  <c r="I14"/>
  <c r="V46"/>
  <c r="I46"/>
  <c r="V48"/>
  <c r="I48"/>
  <c r="V50"/>
  <c r="I50"/>
  <c r="G28"/>
  <c r="G30"/>
  <c r="G32"/>
  <c r="G34"/>
  <c r="G116"/>
  <c r="I116" s="1"/>
  <c r="G120"/>
  <c r="I120" s="1"/>
  <c r="G26"/>
  <c r="G113"/>
  <c r="I113" s="1"/>
  <c r="G117"/>
  <c r="I117" s="1"/>
  <c r="G121"/>
  <c r="I121" s="1"/>
  <c r="G251"/>
  <c r="I251" s="1"/>
  <c r="G256"/>
  <c r="I256" s="1"/>
  <c r="G86" i="1"/>
  <c r="I86" s="1"/>
  <c r="G88"/>
  <c r="I88" s="1"/>
  <c r="G90"/>
  <c r="I90" s="1"/>
  <c r="G92"/>
  <c r="I92" s="1"/>
  <c r="G271" i="2"/>
  <c r="I271" s="1"/>
  <c r="G267"/>
  <c r="I267" s="1"/>
  <c r="G274"/>
  <c r="I274" s="1"/>
  <c r="G270"/>
  <c r="I270" s="1"/>
  <c r="G71" i="1"/>
  <c r="I71" s="1"/>
  <c r="G73"/>
  <c r="I73" s="1"/>
  <c r="G75"/>
  <c r="I75" s="1"/>
  <c r="G77"/>
  <c r="I77" s="1"/>
  <c r="G12" i="3"/>
  <c r="I12" s="1"/>
  <c r="I19" s="1"/>
  <c r="I20" s="1"/>
  <c r="G16"/>
  <c r="J16" s="1"/>
  <c r="J18" s="1"/>
  <c r="G119"/>
  <c r="I119" s="1"/>
  <c r="G123"/>
  <c r="I123" s="1"/>
  <c r="G134"/>
  <c r="I134" s="1"/>
  <c r="G138"/>
  <c r="I138" s="1"/>
  <c r="G149"/>
  <c r="I149" s="1"/>
  <c r="G153"/>
  <c r="I153" s="1"/>
  <c r="G164"/>
  <c r="I164" s="1"/>
  <c r="G168"/>
  <c r="I168" s="1"/>
  <c r="G179"/>
  <c r="I179" s="1"/>
  <c r="G183"/>
  <c r="I183" s="1"/>
  <c r="G224"/>
  <c r="I224" s="1"/>
  <c r="G228"/>
  <c r="I228" s="1"/>
  <c r="G269"/>
  <c r="I269" s="1"/>
  <c r="G273"/>
  <c r="I273" s="1"/>
  <c r="G74"/>
  <c r="I74" s="1"/>
  <c r="G70"/>
  <c r="I70" s="1"/>
  <c r="I78" s="1"/>
  <c r="G104"/>
  <c r="I104" s="1"/>
  <c r="G108"/>
  <c r="I108" s="1"/>
  <c r="G131"/>
  <c r="I131" s="1"/>
  <c r="G135"/>
  <c r="I135" s="1"/>
  <c r="G139"/>
  <c r="I139" s="1"/>
  <c r="G148"/>
  <c r="I148" s="1"/>
  <c r="G152"/>
  <c r="I152" s="1"/>
  <c r="G161"/>
  <c r="I161" s="1"/>
  <c r="G165"/>
  <c r="I165" s="1"/>
  <c r="G169"/>
  <c r="I169" s="1"/>
  <c r="G178"/>
  <c r="I178" s="1"/>
  <c r="G182"/>
  <c r="I182" s="1"/>
  <c r="G223"/>
  <c r="I223" s="1"/>
  <c r="I230" s="1"/>
  <c r="G227"/>
  <c r="I227" s="1"/>
  <c r="G268"/>
  <c r="I268" s="1"/>
  <c r="I275" s="1"/>
  <c r="G272"/>
  <c r="I272" s="1"/>
  <c r="G54"/>
  <c r="I54" s="1"/>
  <c r="G61"/>
  <c r="I61" s="1"/>
  <c r="G57"/>
  <c r="I57" s="1"/>
  <c r="G89"/>
  <c r="I89" s="1"/>
  <c r="G85"/>
  <c r="I85" s="1"/>
  <c r="G120"/>
  <c r="I120" s="1"/>
  <c r="G117"/>
  <c r="I117" s="1"/>
  <c r="I64" l="1"/>
  <c r="I65" s="1"/>
  <c r="I66" s="1"/>
  <c r="I63"/>
  <c r="I141"/>
  <c r="I142" s="1"/>
  <c r="I143" s="1"/>
  <c r="I140"/>
  <c r="I26" i="2"/>
  <c r="V27"/>
  <c r="I32"/>
  <c r="V33"/>
  <c r="I28"/>
  <c r="V29"/>
  <c r="I186" i="3"/>
  <c r="I187" s="1"/>
  <c r="I188" s="1"/>
  <c r="I185"/>
  <c r="I79"/>
  <c r="I80" s="1"/>
  <c r="I81" s="1"/>
  <c r="J19"/>
  <c r="J20" s="1"/>
  <c r="J21" s="1"/>
  <c r="I18"/>
  <c r="I21" s="1"/>
  <c r="I276"/>
  <c r="I277" s="1"/>
  <c r="I278" s="1"/>
  <c r="I231"/>
  <c r="I232" s="1"/>
  <c r="I233" s="1"/>
  <c r="I171"/>
  <c r="I172" s="1"/>
  <c r="I170"/>
  <c r="I123" i="2"/>
  <c r="I124"/>
  <c r="I125" s="1"/>
  <c r="I126" s="1"/>
  <c r="I34"/>
  <c r="V35"/>
  <c r="I30"/>
  <c r="V31"/>
  <c r="I156" i="3"/>
  <c r="I157" s="1"/>
  <c r="I155"/>
  <c r="I158" l="1"/>
  <c r="I173"/>
</calcChain>
</file>

<file path=xl/sharedStrings.xml><?xml version="1.0" encoding="utf-8"?>
<sst xmlns="http://schemas.openxmlformats.org/spreadsheetml/2006/main" count="1709" uniqueCount="197">
  <si>
    <t>Experimento No. 1000 Repetición de la mezcla de amonio /nitrito</t>
  </si>
  <si>
    <t>Muestreo de Las taras</t>
  </si>
  <si>
    <t>Peso seco de 50 postlarvas-juveniles</t>
  </si>
  <si>
    <t xml:space="preserve">a diferentes salinidades 25, 40, 50 </t>
  </si>
  <si>
    <t>Nitrito</t>
  </si>
  <si>
    <t>24 de agosto del 98</t>
  </si>
  <si>
    <t>40C</t>
  </si>
  <si>
    <t>40B</t>
  </si>
  <si>
    <t>40Control</t>
  </si>
  <si>
    <t>50Control</t>
  </si>
  <si>
    <t>50 C</t>
  </si>
  <si>
    <t>25 Control</t>
  </si>
  <si>
    <t>25 B</t>
  </si>
  <si>
    <t>25 C</t>
  </si>
  <si>
    <t>Curva Patron de amonio nitrito</t>
  </si>
  <si>
    <t xml:space="preserve">Amonio </t>
  </si>
  <si>
    <t>mg/l</t>
  </si>
  <si>
    <t>nm</t>
  </si>
  <si>
    <t>Pendiente</t>
  </si>
  <si>
    <t>Ordenada</t>
  </si>
  <si>
    <t>coef corr</t>
  </si>
  <si>
    <t>Mezcla Baja a 40º/ºº</t>
  </si>
  <si>
    <t>Ayuno</t>
  </si>
  <si>
    <t>Tiempo 0</t>
  </si>
  <si>
    <t>Y=mx+b</t>
  </si>
  <si>
    <t>Flujo</t>
  </si>
  <si>
    <t>Amonio</t>
  </si>
  <si>
    <t>No.  cámara</t>
  </si>
  <si>
    <t xml:space="preserve">Amonio nm </t>
  </si>
  <si>
    <t>seg/25ml</t>
  </si>
  <si>
    <t>L/h</t>
  </si>
  <si>
    <t>mgNH4/h/Cám</t>
  </si>
  <si>
    <t>mgNH4/h/Anim</t>
  </si>
  <si>
    <t>PS (g)</t>
  </si>
  <si>
    <t>mgNH4/h/gPS</t>
  </si>
  <si>
    <t>Nitrito nm</t>
  </si>
  <si>
    <t xml:space="preserve">PH (g) </t>
  </si>
  <si>
    <t>mudo 1</t>
  </si>
  <si>
    <t>mudo 6</t>
  </si>
  <si>
    <t>mudo 9</t>
  </si>
  <si>
    <t>Control</t>
  </si>
  <si>
    <t>Entrada</t>
  </si>
  <si>
    <t>1hr Alimentados</t>
  </si>
  <si>
    <t>25ml/seg</t>
  </si>
  <si>
    <t>4 mudo</t>
  </si>
  <si>
    <t>2hr de alimentar</t>
  </si>
  <si>
    <t>3 hr de alimentar</t>
  </si>
  <si>
    <t>4 hr de alimentar</t>
  </si>
  <si>
    <t>Mezcla Alta 40º/ºº C</t>
  </si>
  <si>
    <t>Dilusión 1:2</t>
  </si>
  <si>
    <t>1:3        1.56</t>
  </si>
  <si>
    <t>6  mudó</t>
  </si>
  <si>
    <t>1:3        1.61</t>
  </si>
  <si>
    <t>1 hr. Alimentados</t>
  </si>
  <si>
    <t>mudó     8</t>
  </si>
  <si>
    <t>2 hr.de alimentados</t>
  </si>
  <si>
    <t>Se rompio la manguera</t>
  </si>
  <si>
    <t>3 hr. de alimentados</t>
  </si>
  <si>
    <t>4 hr de alimentados</t>
  </si>
  <si>
    <t>5 hr de alimentados</t>
  </si>
  <si>
    <t>flujo</t>
  </si>
  <si>
    <t>Control con 25º/ºº</t>
  </si>
  <si>
    <t>y=m*x+b</t>
  </si>
  <si>
    <t>mgNH4/h/mg/animal</t>
  </si>
  <si>
    <t>mgO2/h/gPH</t>
  </si>
  <si>
    <t>1 hr. de alimentados</t>
  </si>
  <si>
    <t>ml/h</t>
  </si>
  <si>
    <t>2 hr de alimentados</t>
  </si>
  <si>
    <t>3 hr de alimentados</t>
  </si>
  <si>
    <t>Mezcla de  Baja 25º/ºº B</t>
  </si>
  <si>
    <t>Mudó         7</t>
  </si>
  <si>
    <t xml:space="preserve">Entrada </t>
  </si>
  <si>
    <t>1hr de alimentados</t>
  </si>
  <si>
    <t>2 hr. de alimentados</t>
  </si>
  <si>
    <t xml:space="preserve">Mezcla alta C a  25º/ºº </t>
  </si>
  <si>
    <t>1hr. de alimentados</t>
  </si>
  <si>
    <t>2hr de alimentados</t>
  </si>
  <si>
    <t>3hr de alimentados</t>
  </si>
  <si>
    <t>4hr de alimentados</t>
  </si>
  <si>
    <t>5hr de alimentados</t>
  </si>
  <si>
    <t>50 º/ºº  Control</t>
  </si>
  <si>
    <t>y= mx+b</t>
  </si>
  <si>
    <t>Mezcla  baja a 50 º/ºº</t>
  </si>
  <si>
    <t>Mezcla alta C a 50 º/ºº</t>
  </si>
  <si>
    <t xml:space="preserve">Ayuno </t>
  </si>
  <si>
    <t>Resumen de datos de excreción de amonio</t>
  </si>
  <si>
    <t>Control 25%</t>
  </si>
  <si>
    <t>Baja 25%</t>
  </si>
  <si>
    <t>Alta 25%</t>
  </si>
  <si>
    <t>Control 50%</t>
  </si>
  <si>
    <t>Baja 50%</t>
  </si>
  <si>
    <t>Alta 50%</t>
  </si>
  <si>
    <t>Resultados de datos de excreción de amonio 2do experimento</t>
  </si>
  <si>
    <t>Excreción de amonio del 2do experimento</t>
  </si>
  <si>
    <t>Tiempo hrs</t>
  </si>
  <si>
    <t>Summary of all Effects; design: (vo2.sta)</t>
  </si>
  <si>
    <t>1-SALINI, 2-CONCEN, 3-TIEM_HRS</t>
  </si>
  <si>
    <t>df</t>
  </si>
  <si>
    <t>MS</t>
  </si>
  <si>
    <t/>
  </si>
  <si>
    <t>Effect</t>
  </si>
  <si>
    <t>Error</t>
  </si>
  <si>
    <t>F</t>
  </si>
  <si>
    <t>p-level</t>
  </si>
  <si>
    <t>Salinidad</t>
  </si>
  <si>
    <t>Mezclas</t>
  </si>
  <si>
    <t>mgNH4/h/mgps</t>
  </si>
  <si>
    <t>1</t>
  </si>
  <si>
    <t>C</t>
  </si>
  <si>
    <t>B</t>
  </si>
  <si>
    <t>2</t>
  </si>
  <si>
    <t>3</t>
  </si>
  <si>
    <t>1-SALIN, 2-CONC</t>
  </si>
  <si>
    <t>12</t>
  </si>
  <si>
    <t>A</t>
  </si>
  <si>
    <t>13</t>
  </si>
  <si>
    <t>23</t>
  </si>
  <si>
    <t>123</t>
  </si>
  <si>
    <t>25 Bajas</t>
  </si>
  <si>
    <t>Means (vo2.sta)</t>
  </si>
  <si>
    <t>Standard Deviations (vo2.sta)</t>
  </si>
  <si>
    <t>1 Dependent Variable</t>
  </si>
  <si>
    <t>AMONIO</t>
  </si>
  <si>
    <t>Valid N</t>
  </si>
  <si>
    <t>G_1:25   B</t>
  </si>
  <si>
    <t>ES</t>
  </si>
  <si>
    <t>MEZCLAS</t>
  </si>
  <si>
    <t>SALINIDAD</t>
  </si>
  <si>
    <t>MAXIMOS</t>
  </si>
  <si>
    <t>MINIMOS</t>
  </si>
  <si>
    <t>PROMEDIO</t>
  </si>
  <si>
    <t>G_1:25   A</t>
  </si>
  <si>
    <t>25 altas</t>
  </si>
  <si>
    <t>G_2:40   B</t>
  </si>
  <si>
    <t>G_2:40   A</t>
  </si>
  <si>
    <t>G_3:50   B</t>
  </si>
  <si>
    <t>G_3:50   A</t>
  </si>
  <si>
    <t>All Groups</t>
  </si>
  <si>
    <t>40 bajas</t>
  </si>
  <si>
    <t xml:space="preserve"> </t>
  </si>
  <si>
    <t>40 altas</t>
  </si>
  <si>
    <t>Duncan test; AMONIO (vo2.sta)</t>
  </si>
  <si>
    <t>Probabilities for Post Hoc Tests</t>
  </si>
  <si>
    <t>INTERACTION: 1 x 2 x 3</t>
  </si>
  <si>
    <t>{1}</t>
  </si>
  <si>
    <t>{2}</t>
  </si>
  <si>
    <t>{3}</t>
  </si>
  <si>
    <t>{4}</t>
  </si>
  <si>
    <t>{5}</t>
  </si>
  <si>
    <t>{6}</t>
  </si>
  <si>
    <t>{7}</t>
  </si>
  <si>
    <t>{8}</t>
  </si>
  <si>
    <t>{9}</t>
  </si>
  <si>
    <t>{10}</t>
  </si>
  <si>
    <t>{11}</t>
  </si>
  <si>
    <t>{12}</t>
  </si>
  <si>
    <t>{13}</t>
  </si>
  <si>
    <t>{14}</t>
  </si>
  <si>
    <t>{15}</t>
  </si>
  <si>
    <t>{16}</t>
  </si>
  <si>
    <t>{17}</t>
  </si>
  <si>
    <t>{18}</t>
  </si>
  <si>
    <t>124.9157</t>
  </si>
  <si>
    <t>258.3872</t>
  </si>
  <si>
    <t>129.0961</t>
  </si>
  <si>
    <t>339.5745</t>
  </si>
  <si>
    <t>656.0841</t>
  </si>
  <si>
    <t>298.0897</t>
  </si>
  <si>
    <t>.1773090</t>
  </si>
  <si>
    <t>.0052670</t>
  </si>
  <si>
    <t>.0545900</t>
  </si>
  <si>
    <t>.2948905</t>
  </si>
  <si>
    <t>.9537466</t>
  </si>
  <si>
    <t>.1493399</t>
  </si>
  <si>
    <t>.1202392</t>
  </si>
  <si>
    <t>.3041353</t>
  </si>
  <si>
    <t>.1064088</t>
  </si>
  <si>
    <t>.4446430</t>
  </si>
  <si>
    <t>.3908393</t>
  </si>
  <si>
    <t>.0711616</t>
  </si>
  <si>
    <t>25   B</t>
  </si>
  <si>
    <t>25   A</t>
  </si>
  <si>
    <t>40   B</t>
  </si>
  <si>
    <t>40   A</t>
  </si>
  <si>
    <t>50   B</t>
  </si>
  <si>
    <t>50 bajas</t>
  </si>
  <si>
    <t>50   A</t>
  </si>
  <si>
    <t>50 altas</t>
  </si>
  <si>
    <t>26 Control</t>
  </si>
  <si>
    <t>INTERACTION: 1 x 2</t>
  </si>
  <si>
    <t>.1249157</t>
  </si>
  <si>
    <t>.4800606</t>
  </si>
  <si>
    <t>26 Bajas</t>
  </si>
  <si>
    <t>26 altas</t>
  </si>
  <si>
    <t>27 Control</t>
  </si>
  <si>
    <t>27 Bajas</t>
  </si>
  <si>
    <t>27 altas</t>
  </si>
</sst>
</file>

<file path=xl/styles.xml><?xml version="1.0" encoding="utf-8"?>
<styleSheet xmlns="http://schemas.openxmlformats.org/spreadsheetml/2006/main">
  <fonts count="19">
    <font>
      <sz val="10"/>
      <name val="Arial"/>
    </font>
    <font>
      <b/>
      <sz val="10"/>
      <name val="Arial"/>
    </font>
    <font>
      <sz val="10"/>
      <name val="Arial"/>
    </font>
    <font>
      <sz val="10"/>
      <color indexed="28"/>
      <name val="Arial"/>
      <family val="2"/>
    </font>
    <font>
      <sz val="10"/>
      <color indexed="33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</font>
    <font>
      <sz val="8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</font>
    <font>
      <sz val="10"/>
      <color indexed="10"/>
      <name val="Arial"/>
      <family val="2"/>
    </font>
    <font>
      <b/>
      <sz val="10"/>
      <color indexed="33"/>
      <name val="Arial"/>
    </font>
    <font>
      <sz val="10"/>
      <color indexed="14"/>
      <name val="Arial"/>
      <family val="2"/>
    </font>
    <font>
      <b/>
      <sz val="10"/>
      <color indexed="14"/>
      <name val="Arial"/>
    </font>
    <font>
      <sz val="10"/>
      <color indexed="8"/>
      <name val="Arial"/>
      <family val="2"/>
    </font>
    <font>
      <b/>
      <sz val="10"/>
      <color indexed="10"/>
      <name val="Arial"/>
    </font>
    <font>
      <b/>
      <sz val="8"/>
      <name val="Arial"/>
    </font>
    <font>
      <b/>
      <sz val="10"/>
      <color indexed="33"/>
      <name val="Arial"/>
      <family val="2"/>
    </font>
    <font>
      <b/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3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0" borderId="0" xfId="0" applyFont="1"/>
    <xf numFmtId="0" fontId="4" fillId="0" borderId="0" xfId="0" applyFont="1"/>
    <xf numFmtId="0" fontId="1" fillId="0" borderId="0" xfId="0" applyFont="1"/>
    <xf numFmtId="0" fontId="5" fillId="0" borderId="0" xfId="0" applyFont="1"/>
    <xf numFmtId="0" fontId="6" fillId="0" borderId="0" xfId="0" applyFont="1"/>
    <xf numFmtId="0" fontId="2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0" fontId="1" fillId="2" borderId="0" xfId="0" applyFont="1" applyFill="1"/>
    <xf numFmtId="0" fontId="17" fillId="2" borderId="0" xfId="0" applyFont="1" applyFill="1"/>
    <xf numFmtId="0" fontId="0" fillId="0" borderId="0" xfId="0" applyFill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18" fillId="6" borderId="0" xfId="0" applyFont="1" applyFill="1"/>
    <xf numFmtId="0" fontId="1" fillId="0" borderId="0" xfId="0" applyFont="1" applyFill="1"/>
    <xf numFmtId="0" fontId="0" fillId="6" borderId="0" xfId="0" applyFill="1"/>
    <xf numFmtId="0" fontId="0" fillId="2" borderId="0" xfId="0" applyFill="1"/>
    <xf numFmtId="0" fontId="0" fillId="7" borderId="0" xfId="0" applyFill="1"/>
    <xf numFmtId="0" fontId="0" fillId="4" borderId="0" xfId="0" applyFill="1"/>
    <xf numFmtId="0" fontId="0" fillId="8" borderId="0" xfId="0" applyFill="1"/>
    <xf numFmtId="0" fontId="0" fillId="9" borderId="0" xfId="0" applyFill="1"/>
    <xf numFmtId="0" fontId="2" fillId="6" borderId="0" xfId="0" applyFont="1" applyFill="1"/>
    <xf numFmtId="0" fontId="2" fillId="2" borderId="0" xfId="0" applyFont="1" applyFill="1"/>
    <xf numFmtId="0" fontId="2" fillId="9" borderId="0" xfId="0" applyFont="1" applyFill="1"/>
    <xf numFmtId="0" fontId="2" fillId="0" borderId="0" xfId="0" applyFont="1" applyFill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Excreción de amonio 25 o/oo</a:t>
            </a:r>
          </a:p>
        </c:rich>
      </c:tx>
      <c:layout>
        <c:manualLayout>
          <c:xMode val="edge"/>
          <c:yMode val="edge"/>
          <c:x val="0.18666727430753358"/>
          <c:y val="4.273522108382198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666711154658706"/>
          <c:y val="0.15384679590175906"/>
          <c:w val="0.83333604601577482"/>
          <c:h val="0.70513114788306241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Resumen!$B$4:$B$9</c:f>
              <c:numCache>
                <c:formatCode>General</c:formatCode>
                <c:ptCount val="6"/>
                <c:pt idx="0">
                  <c:v>0.23815758024336464</c:v>
                </c:pt>
                <c:pt idx="1">
                  <c:v>0.19957026710318759</c:v>
                </c:pt>
                <c:pt idx="3">
                  <c:v>7.2624758639987658E-2</c:v>
                </c:pt>
                <c:pt idx="4">
                  <c:v>8.2719692491159444E-2</c:v>
                </c:pt>
                <c:pt idx="5">
                  <c:v>0.1962400409148608</c:v>
                </c:pt>
              </c:numCache>
            </c:numRef>
          </c:val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Resumen!$C$4:$C$9</c:f>
              <c:numCache>
                <c:formatCode>General</c:formatCode>
                <c:ptCount val="6"/>
                <c:pt idx="0">
                  <c:v>177.82375583707667</c:v>
                </c:pt>
                <c:pt idx="1">
                  <c:v>396.89562351210679</c:v>
                </c:pt>
                <c:pt idx="2">
                  <c:v>198.29806656438328</c:v>
                </c:pt>
                <c:pt idx="3">
                  <c:v>144.77903560698991</c:v>
                </c:pt>
                <c:pt idx="4">
                  <c:v>98.252732224069703</c:v>
                </c:pt>
                <c:pt idx="5">
                  <c:v>146.20592112343405</c:v>
                </c:pt>
              </c:numCache>
            </c:numRef>
          </c:val>
        </c:ser>
        <c:ser>
          <c:idx val="2"/>
          <c:order val="2"/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Resumen!$D$4:$D$9</c:f>
              <c:numCache>
                <c:formatCode>General</c:formatCode>
                <c:ptCount val="6"/>
                <c:pt idx="0">
                  <c:v>521.60325293572737</c:v>
                </c:pt>
                <c:pt idx="1">
                  <c:v>1007.7778087168432</c:v>
                </c:pt>
                <c:pt idx="2">
                  <c:v>369.44552309408851</c:v>
                </c:pt>
                <c:pt idx="3">
                  <c:v>1527.6745093884886</c:v>
                </c:pt>
                <c:pt idx="4">
                  <c:v>832.71171632346488</c:v>
                </c:pt>
                <c:pt idx="5">
                  <c:v>852.45789383618046</c:v>
                </c:pt>
              </c:numCache>
            </c:numRef>
          </c:val>
        </c:ser>
        <c:marker val="1"/>
        <c:axId val="145787136"/>
        <c:axId val="145797888"/>
      </c:lineChart>
      <c:catAx>
        <c:axId val="14578713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</a:t>
                </a:r>
              </a:p>
            </c:rich>
          </c:tx>
          <c:layout>
            <c:manualLayout>
              <c:xMode val="edge"/>
              <c:yMode val="edge"/>
              <c:x val="0.47666821832102318"/>
              <c:y val="0.8931661206518790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5797888"/>
        <c:crosses val="autoZero"/>
        <c:lblAlgn val="ctr"/>
        <c:lblOffset val="100"/>
        <c:tickLblSkip val="1"/>
        <c:tickMarkSkip val="1"/>
      </c:catAx>
      <c:valAx>
        <c:axId val="14579788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mg/h/animalps</a:t>
                </a:r>
              </a:p>
            </c:rich>
          </c:tx>
          <c:layout>
            <c:manualLayout>
              <c:xMode val="edge"/>
              <c:yMode val="edge"/>
              <c:x val="1.66667209203155E-2"/>
              <c:y val="0.3247876802370470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5787136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Excreción de amonio 50o/oo
</a:t>
            </a:r>
          </a:p>
        </c:rich>
      </c:tx>
      <c:layout>
        <c:manualLayout>
          <c:xMode val="edge"/>
          <c:yMode val="edge"/>
          <c:x val="0.18055616779299524"/>
          <c:y val="4.255327990624981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111148787261242"/>
          <c:y val="0.17021311962499924"/>
          <c:w val="0.85764179701672716"/>
          <c:h val="0.68936313448124675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Resumen!$E$4:$E$9</c:f>
              <c:numCache>
                <c:formatCode>General</c:formatCode>
                <c:ptCount val="6"/>
                <c:pt idx="0">
                  <c:v>0.26270381304937812</c:v>
                </c:pt>
                <c:pt idx="1">
                  <c:v>0.18058768041336842</c:v>
                </c:pt>
                <c:pt idx="2">
                  <c:v>7.6370388813044227E-2</c:v>
                </c:pt>
                <c:pt idx="3">
                  <c:v>0.30943768649756154</c:v>
                </c:pt>
                <c:pt idx="4">
                  <c:v>0.16523627029937951</c:v>
                </c:pt>
                <c:pt idx="5">
                  <c:v>4.7036145876259601E-2</c:v>
                </c:pt>
              </c:numCache>
            </c:numRef>
          </c:val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Resumen!$F$4:$F$9</c:f>
              <c:numCache>
                <c:formatCode>General</c:formatCode>
                <c:ptCount val="6"/>
                <c:pt idx="0">
                  <c:v>0.18469344552185979</c:v>
                </c:pt>
                <c:pt idx="1">
                  <c:v>0.46716693429375766</c:v>
                </c:pt>
                <c:pt idx="2">
                  <c:v>0.1634491630534024</c:v>
                </c:pt>
                <c:pt idx="3">
                  <c:v>9.7511202995560056E-2</c:v>
                </c:pt>
                <c:pt idx="4">
                  <c:v>3.8293461443775163E-2</c:v>
                </c:pt>
                <c:pt idx="5">
                  <c:v>0.20389230576562228</c:v>
                </c:pt>
              </c:numCache>
            </c:numRef>
          </c:val>
        </c:ser>
        <c:ser>
          <c:idx val="2"/>
          <c:order val="2"/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Resumen!$G$4:$G$9</c:f>
              <c:numCache>
                <c:formatCode>General</c:formatCode>
                <c:ptCount val="6"/>
                <c:pt idx="0">
                  <c:v>0.68299378540867028</c:v>
                </c:pt>
                <c:pt idx="1">
                  <c:v>0.60034854981648034</c:v>
                </c:pt>
                <c:pt idx="2">
                  <c:v>0.10930779791156861</c:v>
                </c:pt>
                <c:pt idx="3">
                  <c:v>4.9980907789461328E-2</c:v>
                </c:pt>
                <c:pt idx="4">
                  <c:v>0.32347293779718878</c:v>
                </c:pt>
                <c:pt idx="5">
                  <c:v>0.71079752346072556</c:v>
                </c:pt>
              </c:numCache>
            </c:numRef>
          </c:val>
        </c:ser>
        <c:marker val="1"/>
        <c:axId val="145688064"/>
        <c:axId val="145698816"/>
      </c:lineChart>
      <c:catAx>
        <c:axId val="14568806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</a:t>
                </a:r>
              </a:p>
            </c:rich>
          </c:tx>
          <c:layout>
            <c:manualLayout>
              <c:xMode val="edge"/>
              <c:yMode val="edge"/>
              <c:x val="0.45833488747452628"/>
              <c:y val="0.8936188780312459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5698816"/>
        <c:crosses val="autoZero"/>
        <c:lblAlgn val="ctr"/>
        <c:lblOffset val="100"/>
        <c:tickLblSkip val="1"/>
        <c:tickMarkSkip val="1"/>
      </c:catAx>
      <c:valAx>
        <c:axId val="14569881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mg/h/ani/ps</a:t>
                </a:r>
              </a:p>
            </c:rich>
          </c:tx>
          <c:layout>
            <c:manualLayout>
              <c:xMode val="edge"/>
              <c:yMode val="edge"/>
              <c:x val="1.7361169980095691E-2"/>
              <c:y val="0.3702135351843733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5688064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Excreción de amonio sal.65</a:t>
            </a:r>
          </a:p>
        </c:rich>
      </c:tx>
      <c:layout>
        <c:manualLayout>
          <c:xMode val="edge"/>
          <c:yMode val="edge"/>
          <c:x val="0.13821193078288077"/>
          <c:y val="4.761932442408636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5203352083937069"/>
          <c:y val="0.32143043986258296"/>
          <c:w val="0.36992016768359254"/>
          <c:h val="0.30357319320355064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Resultados!$E$4:$E$9</c:f>
              <c:numCache>
                <c:formatCode>General</c:formatCode>
                <c:ptCount val="6"/>
                <c:pt idx="0">
                  <c:v>0.26270381304937812</c:v>
                </c:pt>
                <c:pt idx="1">
                  <c:v>0.18058768041336842</c:v>
                </c:pt>
                <c:pt idx="2">
                  <c:v>7.6370388813044227E-2</c:v>
                </c:pt>
                <c:pt idx="3">
                  <c:v>0.30943768649756154</c:v>
                </c:pt>
                <c:pt idx="4">
                  <c:v>0.16523627029937951</c:v>
                </c:pt>
                <c:pt idx="5">
                  <c:v>4.7036145876259601E-2</c:v>
                </c:pt>
              </c:numCache>
            </c:numRef>
          </c:val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Resultados!$F$4:$F$9</c:f>
              <c:numCache>
                <c:formatCode>General</c:formatCode>
                <c:ptCount val="6"/>
                <c:pt idx="0">
                  <c:v>0.18469344552185979</c:v>
                </c:pt>
                <c:pt idx="1">
                  <c:v>0.46716693429375766</c:v>
                </c:pt>
                <c:pt idx="2">
                  <c:v>0.1634491630534024</c:v>
                </c:pt>
                <c:pt idx="3">
                  <c:v>9.7511202995560056E-2</c:v>
                </c:pt>
                <c:pt idx="4">
                  <c:v>3.8293461443775163E-2</c:v>
                </c:pt>
                <c:pt idx="5">
                  <c:v>0.20389230576562228</c:v>
                </c:pt>
              </c:numCache>
            </c:numRef>
          </c:val>
        </c:ser>
        <c:ser>
          <c:idx val="2"/>
          <c:order val="2"/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Resultados!$G$4:$G$9</c:f>
              <c:numCache>
                <c:formatCode>General</c:formatCode>
                <c:ptCount val="6"/>
                <c:pt idx="0">
                  <c:v>0.68299378540867028</c:v>
                </c:pt>
                <c:pt idx="1">
                  <c:v>0.60034854981648034</c:v>
                </c:pt>
                <c:pt idx="2">
                  <c:v>0.10930779791156861</c:v>
                </c:pt>
                <c:pt idx="3">
                  <c:v>4.9980907789461328E-2</c:v>
                </c:pt>
                <c:pt idx="4">
                  <c:v>0.32347293779718878</c:v>
                </c:pt>
                <c:pt idx="5">
                  <c:v>0.71079752346072556</c:v>
                </c:pt>
              </c:numCache>
            </c:numRef>
          </c:val>
        </c:ser>
        <c:marker val="1"/>
        <c:axId val="146113664"/>
        <c:axId val="146115968"/>
      </c:lineChart>
      <c:catAx>
        <c:axId val="14611366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 &gt;hrs</a:t>
                </a:r>
              </a:p>
            </c:rich>
          </c:tx>
          <c:layout>
            <c:manualLayout>
              <c:xMode val="edge"/>
              <c:yMode val="edge"/>
              <c:x val="0.28455397514122505"/>
              <c:y val="0.7857188529974248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6115968"/>
        <c:crosses val="autoZero"/>
        <c:lblAlgn val="ctr"/>
        <c:lblOffset val="100"/>
        <c:tickLblSkip val="1"/>
        <c:tickMarkSkip val="1"/>
      </c:catAx>
      <c:valAx>
        <c:axId val="14611596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mgNH4/h/mg</a:t>
                </a:r>
              </a:p>
            </c:rich>
          </c:tx>
          <c:layout>
            <c:manualLayout>
              <c:xMode val="edge"/>
              <c:yMode val="edge"/>
              <c:x val="6.5040908603708564E-2"/>
              <c:y val="0.255953868779464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6113664"/>
        <c:crosses val="autoZero"/>
        <c:crossBetween val="midCat"/>
      </c:valAx>
      <c:spPr>
        <a:solidFill>
          <a:srgbClr val="FFFFFF"/>
        </a:solidFill>
        <a:ln w="25400">
          <a:noFill/>
        </a:ln>
      </c:spPr>
    </c:plotArea>
    <c:legend>
      <c:legendPos val="r"/>
      <c:layout>
        <c:manualLayout>
          <c:xMode val="edge"/>
          <c:yMode val="edge"/>
          <c:x val="0.66260425640028142"/>
          <c:y val="0.4166690887107557"/>
          <c:w val="0.30487925907988406"/>
          <c:h val="0.34524010207462608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Excreción de ammonio sal 50o/oo</a:t>
            </a:r>
          </a:p>
        </c:rich>
      </c:tx>
      <c:layout>
        <c:manualLayout>
          <c:xMode val="edge"/>
          <c:yMode val="edge"/>
          <c:x val="0.15662712030591233"/>
          <c:y val="4.705882352941177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851416805569173"/>
          <c:y val="0.32352941176470601"/>
          <c:w val="0.38152760074517117"/>
          <c:h val="0.30588235294117655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Resultados!$B$4:$B$9</c:f>
              <c:numCache>
                <c:formatCode>General</c:formatCode>
                <c:ptCount val="6"/>
                <c:pt idx="0">
                  <c:v>0.23815758024336464</c:v>
                </c:pt>
                <c:pt idx="1">
                  <c:v>0.19957026710318759</c:v>
                </c:pt>
                <c:pt idx="3">
                  <c:v>7.2624758639987658E-2</c:v>
                </c:pt>
                <c:pt idx="4">
                  <c:v>8.2719692491159444E-2</c:v>
                </c:pt>
                <c:pt idx="5">
                  <c:v>0.1962400409148608</c:v>
                </c:pt>
              </c:numCache>
            </c:numRef>
          </c:val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Resultados!$C$4:$C$9</c:f>
              <c:numCache>
                <c:formatCode>General</c:formatCode>
                <c:ptCount val="6"/>
                <c:pt idx="0">
                  <c:v>177.82375583707667</c:v>
                </c:pt>
                <c:pt idx="1">
                  <c:v>396.89562351210679</c:v>
                </c:pt>
                <c:pt idx="2">
                  <c:v>198.29806656438328</c:v>
                </c:pt>
                <c:pt idx="3">
                  <c:v>144.77903560698991</c:v>
                </c:pt>
                <c:pt idx="4">
                  <c:v>98.252732224069703</c:v>
                </c:pt>
                <c:pt idx="5">
                  <c:v>146.20592112343405</c:v>
                </c:pt>
              </c:numCache>
            </c:numRef>
          </c:val>
        </c:ser>
        <c:ser>
          <c:idx val="2"/>
          <c:order val="2"/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Resultados!$D$4:$D$9</c:f>
              <c:numCache>
                <c:formatCode>General</c:formatCode>
                <c:ptCount val="6"/>
                <c:pt idx="0">
                  <c:v>521.60325293572737</c:v>
                </c:pt>
                <c:pt idx="1">
                  <c:v>1007.7778087168432</c:v>
                </c:pt>
                <c:pt idx="2">
                  <c:v>369.44552309408851</c:v>
                </c:pt>
                <c:pt idx="3">
                  <c:v>1527.6745093884886</c:v>
                </c:pt>
                <c:pt idx="4">
                  <c:v>832.71171632346488</c:v>
                </c:pt>
                <c:pt idx="5">
                  <c:v>852.45789383618046</c:v>
                </c:pt>
              </c:numCache>
            </c:numRef>
          </c:val>
        </c:ser>
        <c:marker val="1"/>
        <c:axId val="146158336"/>
        <c:axId val="146160640"/>
      </c:lineChart>
      <c:catAx>
        <c:axId val="14615833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 hrs</a:t>
                </a:r>
              </a:p>
            </c:rich>
          </c:tx>
          <c:layout>
            <c:manualLayout>
              <c:xMode val="edge"/>
              <c:yMode val="edge"/>
              <c:x val="0.33735072065888821"/>
              <c:y val="0.7882352941176469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6160640"/>
        <c:crosses val="autoZero"/>
        <c:lblAlgn val="ctr"/>
        <c:lblOffset val="100"/>
        <c:tickLblSkip val="1"/>
        <c:tickMarkSkip val="1"/>
      </c:catAx>
      <c:valAx>
        <c:axId val="14616064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mgNH4/h/mg</a:t>
                </a:r>
              </a:p>
            </c:rich>
          </c:tx>
          <c:layout>
            <c:manualLayout>
              <c:xMode val="edge"/>
              <c:yMode val="edge"/>
              <c:x val="6.4257280125502511E-2"/>
              <c:y val="0.2647058823529412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6158336"/>
        <c:crosses val="autoZero"/>
        <c:crossBetween val="midCat"/>
      </c:valAx>
      <c:spPr>
        <a:solidFill>
          <a:srgbClr val="FFFFFF"/>
        </a:solidFill>
        <a:ln w="25400">
          <a:noFill/>
        </a:ln>
      </c:spPr>
    </c:plotArea>
    <c:legend>
      <c:legendPos val="r"/>
      <c:layout>
        <c:manualLayout>
          <c:xMode val="edge"/>
          <c:yMode val="edge"/>
          <c:x val="0.66666928130208869"/>
          <c:y val="0.4647058823529413"/>
          <c:w val="0.30120600058829294"/>
          <c:h val="0.3411764705882353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Control</a:t>
            </a:r>
          </a:p>
        </c:rich>
      </c:tx>
      <c:layout>
        <c:manualLayout>
          <c:xMode val="edge"/>
          <c:yMode val="edge"/>
          <c:x val="0.43718592964824132"/>
          <c:y val="3.862660944206008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9346733668341712"/>
          <c:y val="0.24463519313304721"/>
          <c:w val="0.63567839195979914"/>
          <c:h val="0.48497854077253222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sta!$S$25:$S$27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sta!$T$25:$T$27</c:f>
              <c:numCache>
                <c:formatCode>General</c:formatCode>
                <c:ptCount val="3"/>
                <c:pt idx="0">
                  <c:v>0.18</c:v>
                </c:pt>
                <c:pt idx="2">
                  <c:v>0.187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sta!$S$25:$S$27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sta!$U$25:$U$27</c:f>
              <c:numCache>
                <c:formatCode>General</c:formatCode>
                <c:ptCount val="3"/>
                <c:pt idx="0">
                  <c:v>0.14000000000000001</c:v>
                </c:pt>
                <c:pt idx="2">
                  <c:v>0.15300000000000002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sta!$S$25:$S$27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sta!$V$25:$V$27</c:f>
              <c:numCache>
                <c:formatCode>General</c:formatCode>
                <c:ptCount val="3"/>
                <c:pt idx="0">
                  <c:v>0.16</c:v>
                </c:pt>
                <c:pt idx="2">
                  <c:v>0.17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6351616"/>
        <c:axId val="146353536"/>
      </c:stockChart>
      <c:catAx>
        <c:axId val="14635161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0/OO</a:t>
                </a:r>
              </a:p>
            </c:rich>
          </c:tx>
          <c:layout>
            <c:manualLayout>
              <c:xMode val="edge"/>
              <c:yMode val="edge"/>
              <c:x val="0.39447236180904544"/>
              <c:y val="0.8454935622317595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6353536"/>
        <c:crosses val="autoZero"/>
        <c:lblAlgn val="ctr"/>
        <c:lblOffset val="100"/>
        <c:tickLblSkip val="1"/>
        <c:tickMarkSkip val="1"/>
      </c:catAx>
      <c:valAx>
        <c:axId val="146353536"/>
        <c:scaling>
          <c:orientation val="minMax"/>
          <c:max val="0.5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Excreción de amonio, mg NH3/h/ g ps</a:t>
                </a:r>
              </a:p>
            </c:rich>
          </c:tx>
          <c:layout>
            <c:manualLayout>
              <c:xMode val="edge"/>
              <c:yMode val="edge"/>
              <c:x val="4.0201005025125629E-2"/>
              <c:y val="0.1802575107296137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6351616"/>
        <c:crosses val="autoZero"/>
        <c:crossBetween val="between"/>
        <c:majorUnit val="0.1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Amoni-Nitritos, Bajos</a:t>
            </a:r>
          </a:p>
        </c:rich>
      </c:tx>
      <c:layout>
        <c:manualLayout>
          <c:xMode val="edge"/>
          <c:yMode val="edge"/>
          <c:x val="0.33084657485661267"/>
          <c:y val="3.891050583657587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9154275386435468"/>
          <c:y val="0.22568093385214011"/>
          <c:w val="0.63930503562518393"/>
          <c:h val="0.5291828793774318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sta!$S$22:$S$24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sta!$T$22:$T$24</c:f>
              <c:numCache>
                <c:formatCode>General</c:formatCode>
                <c:ptCount val="3"/>
                <c:pt idx="0">
                  <c:v>0.16000054215741494</c:v>
                </c:pt>
                <c:pt idx="1">
                  <c:v>0.20535381878342607</c:v>
                </c:pt>
                <c:pt idx="2">
                  <c:v>0.16199999999999998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sta!$S$22:$S$24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sta!$U$22:$U$24</c:f>
              <c:numCache>
                <c:formatCode>General</c:formatCode>
                <c:ptCount val="3"/>
                <c:pt idx="0">
                  <c:v>8.9830881005999064E-2</c:v>
                </c:pt>
                <c:pt idx="1">
                  <c:v>0.14926413451705001</c:v>
                </c:pt>
                <c:pt idx="2">
                  <c:v>0.12199999999999998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sta!$S$22:$S$24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sta!$V$22:$V$24</c:f>
              <c:numCache>
                <c:formatCode>General</c:formatCode>
                <c:ptCount val="3"/>
                <c:pt idx="0">
                  <c:v>0.124915711581707</c:v>
                </c:pt>
                <c:pt idx="1">
                  <c:v>0.17730897665023804</c:v>
                </c:pt>
                <c:pt idx="2">
                  <c:v>0.14199999999999999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6277504"/>
        <c:axId val="146279424"/>
      </c:stockChart>
      <c:catAx>
        <c:axId val="14627750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40796119004875536"/>
              <c:y val="0.859922178988326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6279424"/>
        <c:crosses val="autoZero"/>
        <c:lblAlgn val="ctr"/>
        <c:lblOffset val="100"/>
        <c:tickLblSkip val="1"/>
        <c:tickMarkSkip val="1"/>
      </c:catAx>
      <c:valAx>
        <c:axId val="146279424"/>
        <c:scaling>
          <c:orientation val="minMax"/>
          <c:max val="0.5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Excreción de amonio, mg NH3/h/g ps</a:t>
                </a:r>
              </a:p>
            </c:rich>
          </c:tx>
          <c:layout>
            <c:manualLayout>
              <c:xMode val="edge"/>
              <c:yMode val="edge"/>
              <c:x val="3.9801091712073702E-2"/>
              <c:y val="0.2140077821011673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6277504"/>
        <c:crosses val="autoZero"/>
        <c:crossBetween val="between"/>
        <c:majorUnit val="0.1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Amonio-Nitritos, Altos</a:t>
            </a:r>
          </a:p>
        </c:rich>
      </c:tx>
      <c:layout>
        <c:manualLayout>
          <c:xMode val="edge"/>
          <c:yMode val="edge"/>
          <c:x val="0.32673267326732686"/>
          <c:y val="4.390254359409201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9059405940594062"/>
          <c:y val="0.27317138236323929"/>
          <c:w val="0.64108910891089121"/>
          <c:h val="0.41951319434354606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sta!$S$19:$S$21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sta!$T$19:$T$21</c:f>
              <c:numCache>
                <c:formatCode>General</c:formatCode>
                <c:ptCount val="3"/>
                <c:pt idx="0">
                  <c:v>0.49117907024888424</c:v>
                </c:pt>
                <c:pt idx="1">
                  <c:v>0.40347132865739832</c:v>
                </c:pt>
                <c:pt idx="2">
                  <c:v>0.48700310289859772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sta!$S$19:$S$21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sta!$U$19:$U$21</c:f>
              <c:numCache>
                <c:formatCode>General</c:formatCode>
                <c:ptCount val="3"/>
                <c:pt idx="0">
                  <c:v>0.46894214414091678</c:v>
                </c:pt>
                <c:pt idx="1">
                  <c:v>0.18630959804700845</c:v>
                </c:pt>
                <c:pt idx="2">
                  <c:v>0.40228293836116791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sta!$S$19:$S$21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sta!$V$19:$V$21</c:f>
              <c:numCache>
                <c:formatCode>General</c:formatCode>
                <c:ptCount val="3"/>
                <c:pt idx="0">
                  <c:v>0.48006060719490051</c:v>
                </c:pt>
                <c:pt idx="1">
                  <c:v>0.29489046335220337</c:v>
                </c:pt>
                <c:pt idx="2">
                  <c:v>0.44464302062988281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21963264"/>
        <c:axId val="121965184"/>
      </c:stockChart>
      <c:catAx>
        <c:axId val="12196326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40841584158415845"/>
              <c:y val="0.8243922074890613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1965184"/>
        <c:crosses val="autoZero"/>
        <c:lblAlgn val="ctr"/>
        <c:lblOffset val="100"/>
        <c:tickLblSkip val="1"/>
        <c:tickMarkSkip val="1"/>
      </c:catAx>
      <c:valAx>
        <c:axId val="12196518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Excreción de Amonio, mg NH3/h/g ps</a:t>
                </a:r>
              </a:p>
            </c:rich>
          </c:tx>
          <c:layout>
            <c:manualLayout>
              <c:xMode val="edge"/>
              <c:yMode val="edge"/>
              <c:x val="3.9603960396039611E-2"/>
              <c:y val="0.1853662951750552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1963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Control</a:t>
            </a:r>
          </a:p>
        </c:rich>
      </c:tx>
      <c:layout>
        <c:manualLayout>
          <c:xMode val="edge"/>
          <c:yMode val="edge"/>
          <c:x val="0.43718592964824132"/>
          <c:y val="3.862660944206008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9346733668341712"/>
          <c:y val="0.24463519313304721"/>
          <c:w val="0.63567839195979914"/>
          <c:h val="0.48497854077253222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sta!$S$25:$S$27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sta!$T$25:$T$27</c:f>
              <c:numCache>
                <c:formatCode>General</c:formatCode>
                <c:ptCount val="3"/>
                <c:pt idx="0">
                  <c:v>0.18</c:v>
                </c:pt>
                <c:pt idx="2">
                  <c:v>0.187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sta!$S$25:$S$27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sta!$U$25:$U$27</c:f>
              <c:numCache>
                <c:formatCode>General</c:formatCode>
                <c:ptCount val="3"/>
                <c:pt idx="0">
                  <c:v>0.14000000000000001</c:v>
                </c:pt>
                <c:pt idx="2">
                  <c:v>0.15300000000000002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sta!$S$25:$S$27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sta!$V$25:$V$27</c:f>
              <c:numCache>
                <c:formatCode>General</c:formatCode>
                <c:ptCount val="3"/>
                <c:pt idx="0">
                  <c:v>0.16</c:v>
                </c:pt>
                <c:pt idx="2">
                  <c:v>0.17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7432192"/>
        <c:axId val="147434112"/>
      </c:stockChart>
      <c:catAx>
        <c:axId val="14743219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0/OO</a:t>
                </a:r>
              </a:p>
            </c:rich>
          </c:tx>
          <c:layout>
            <c:manualLayout>
              <c:xMode val="edge"/>
              <c:yMode val="edge"/>
              <c:x val="0.39447236180904544"/>
              <c:y val="0.8454935622317595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7434112"/>
        <c:crosses val="autoZero"/>
        <c:lblAlgn val="ctr"/>
        <c:lblOffset val="100"/>
        <c:tickLblSkip val="1"/>
        <c:tickMarkSkip val="1"/>
      </c:catAx>
      <c:valAx>
        <c:axId val="147434112"/>
        <c:scaling>
          <c:orientation val="minMax"/>
          <c:max val="0.5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Excreción de amonio, mg NH3/h/ g ps</a:t>
                </a:r>
              </a:p>
            </c:rich>
          </c:tx>
          <c:layout>
            <c:manualLayout>
              <c:xMode val="edge"/>
              <c:yMode val="edge"/>
              <c:x val="4.0201005025125629E-2"/>
              <c:y val="0.1802575107296137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7432192"/>
        <c:crosses val="autoZero"/>
        <c:crossBetween val="between"/>
        <c:majorUnit val="0.1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Amoni-Nitritos, Bajos</a:t>
            </a:r>
          </a:p>
        </c:rich>
      </c:tx>
      <c:layout>
        <c:manualLayout>
          <c:xMode val="edge"/>
          <c:yMode val="edge"/>
          <c:x val="0.33084657485661267"/>
          <c:y val="3.891050583657587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9154275386435468"/>
          <c:y val="0.22568093385214011"/>
          <c:w val="0.63930503562518393"/>
          <c:h val="0.5291828793774318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sta!$S$22:$S$24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sta!$T$22:$T$24</c:f>
              <c:numCache>
                <c:formatCode>General</c:formatCode>
                <c:ptCount val="3"/>
                <c:pt idx="0">
                  <c:v>0.16000054215741494</c:v>
                </c:pt>
                <c:pt idx="1">
                  <c:v>0.20535381878342607</c:v>
                </c:pt>
                <c:pt idx="2">
                  <c:v>0.16199999999999998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sta!$S$22:$S$24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sta!$U$22:$U$24</c:f>
              <c:numCache>
                <c:formatCode>General</c:formatCode>
                <c:ptCount val="3"/>
                <c:pt idx="0">
                  <c:v>8.9830881005999064E-2</c:v>
                </c:pt>
                <c:pt idx="1">
                  <c:v>0.14926413451705001</c:v>
                </c:pt>
                <c:pt idx="2">
                  <c:v>0.12199999999999998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sta!$S$22:$S$24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sta!$V$22:$V$24</c:f>
              <c:numCache>
                <c:formatCode>General</c:formatCode>
                <c:ptCount val="3"/>
                <c:pt idx="0">
                  <c:v>0.124915711581707</c:v>
                </c:pt>
                <c:pt idx="1">
                  <c:v>0.17730897665023804</c:v>
                </c:pt>
                <c:pt idx="2">
                  <c:v>0.14199999999999999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7472768"/>
        <c:axId val="147474688"/>
      </c:stockChart>
      <c:catAx>
        <c:axId val="14747276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40796119004875536"/>
              <c:y val="0.859922178988326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7474688"/>
        <c:crosses val="autoZero"/>
        <c:lblAlgn val="ctr"/>
        <c:lblOffset val="100"/>
        <c:tickLblSkip val="1"/>
        <c:tickMarkSkip val="1"/>
      </c:catAx>
      <c:valAx>
        <c:axId val="147474688"/>
        <c:scaling>
          <c:orientation val="minMax"/>
          <c:max val="0.5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Excreción de amonio, mg NH3/h/g ps</a:t>
                </a:r>
              </a:p>
            </c:rich>
          </c:tx>
          <c:layout>
            <c:manualLayout>
              <c:xMode val="edge"/>
              <c:yMode val="edge"/>
              <c:x val="3.9801091712073702E-2"/>
              <c:y val="0.2140077821011673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7472768"/>
        <c:crosses val="autoZero"/>
        <c:crossBetween val="between"/>
        <c:majorUnit val="0.1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Amonio-Nitritos, Altos</a:t>
            </a:r>
          </a:p>
        </c:rich>
      </c:tx>
      <c:layout>
        <c:manualLayout>
          <c:xMode val="edge"/>
          <c:yMode val="edge"/>
          <c:x val="0.32673267326732686"/>
          <c:y val="4.21942666891922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9059405940594062"/>
          <c:y val="0.2405073201283959"/>
          <c:w val="0.64108910891089121"/>
          <c:h val="0.49367292026354942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sta!$S$19:$S$21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sta!$T$19:$T$21</c:f>
              <c:numCache>
                <c:formatCode>General</c:formatCode>
                <c:ptCount val="3"/>
                <c:pt idx="0">
                  <c:v>0.49117907024888424</c:v>
                </c:pt>
                <c:pt idx="1">
                  <c:v>0.40347132865739832</c:v>
                </c:pt>
                <c:pt idx="2">
                  <c:v>0.48700310289859772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sta!$S$19:$S$21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sta!$U$19:$U$21</c:f>
              <c:numCache>
                <c:formatCode>General</c:formatCode>
                <c:ptCount val="3"/>
                <c:pt idx="0">
                  <c:v>0.46894214414091678</c:v>
                </c:pt>
                <c:pt idx="1">
                  <c:v>0.18630959804700845</c:v>
                </c:pt>
                <c:pt idx="2">
                  <c:v>0.40228293836116791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sta!$S$19:$S$21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sta!$V$19:$V$21</c:f>
              <c:numCache>
                <c:formatCode>General</c:formatCode>
                <c:ptCount val="3"/>
                <c:pt idx="0">
                  <c:v>0.48006060719490051</c:v>
                </c:pt>
                <c:pt idx="1">
                  <c:v>0.29489046335220337</c:v>
                </c:pt>
                <c:pt idx="2">
                  <c:v>0.44464302062988281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7333504"/>
        <c:axId val="147335040"/>
      </c:stockChart>
      <c:catAx>
        <c:axId val="14733350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40841584158415845"/>
              <c:y val="0.8481047604527642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7335040"/>
        <c:crosses val="autoZero"/>
        <c:lblAlgn val="ctr"/>
        <c:lblOffset val="100"/>
        <c:tickLblSkip val="1"/>
        <c:tickMarkSkip val="1"/>
      </c:catAx>
      <c:valAx>
        <c:axId val="14733504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Excreción de Amonio, mg NH3/h/g ps</a:t>
                </a:r>
              </a:p>
            </c:rich>
          </c:tx>
          <c:layout>
            <c:manualLayout>
              <c:xMode val="edge"/>
              <c:yMode val="edge"/>
              <c:x val="3.9603960396039611E-2"/>
              <c:y val="0.1814353467635267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7333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12.pdf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8</xdr:col>
      <xdr:colOff>485775</xdr:colOff>
      <xdr:row>8</xdr:row>
      <xdr:rowOff>76200</xdr:rowOff>
    </xdr:to>
    <xdr:sp macro="" textlink="">
      <xdr:nvSpPr>
        <xdr:cNvPr id="2" name="1 CuadroTexto"/>
        <xdr:cNvSpPr txBox="1"/>
      </xdr:nvSpPr>
      <xdr:spPr>
        <a:xfrm>
          <a:off x="762000" y="323850"/>
          <a:ext cx="5819775" cy="1047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 b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Rosas Vázquez, C., 2000. Acuacultura integral de camarón y artemia: un modelo sostenible para la costa del estado de Campeche. Universidad Nacional Autónoma de México. Facultad de Ciencias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 Hoja de cálculo SNIB-CONABIO proyecto No. M012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100"/>
        </a:p>
      </xdr:txBody>
    </xdr:sp>
    <xdr:clientData/>
  </xdr:twoCellAnchor>
  <xdr:twoCellAnchor>
    <xdr:from>
      <xdr:col>3</xdr:col>
      <xdr:colOff>381000</xdr:colOff>
      <xdr:row>10</xdr:row>
      <xdr:rowOff>152400</xdr:rowOff>
    </xdr:from>
    <xdr:to>
      <xdr:col>5</xdr:col>
      <xdr:colOff>752475</xdr:colOff>
      <xdr:row>13</xdr:row>
      <xdr:rowOff>28575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667000" y="1771650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10</xdr:row>
      <xdr:rowOff>0</xdr:rowOff>
    </xdr:from>
    <xdr:to>
      <xdr:col>4</xdr:col>
      <xdr:colOff>9525</xdr:colOff>
      <xdr:row>23</xdr:row>
      <xdr:rowOff>123825</xdr:rowOff>
    </xdr:to>
    <xdr:graphicFrame macro="">
      <xdr:nvGraphicFramePr>
        <xdr:cNvPr id="102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142875</xdr:colOff>
      <xdr:row>9</xdr:row>
      <xdr:rowOff>152400</xdr:rowOff>
    </xdr:from>
    <xdr:to>
      <xdr:col>7</xdr:col>
      <xdr:colOff>600075</xdr:colOff>
      <xdr:row>23</xdr:row>
      <xdr:rowOff>123825</xdr:rowOff>
    </xdr:to>
    <xdr:graphicFrame macro="">
      <xdr:nvGraphicFramePr>
        <xdr:cNvPr id="1028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371475</xdr:colOff>
      <xdr:row>10</xdr:row>
      <xdr:rowOff>9525</xdr:rowOff>
    </xdr:from>
    <xdr:to>
      <xdr:col>6</xdr:col>
      <xdr:colOff>428625</xdr:colOff>
      <xdr:row>19</xdr:row>
      <xdr:rowOff>152400</xdr:rowOff>
    </xdr:to>
    <xdr:graphicFrame macro="">
      <xdr:nvGraphicFramePr>
        <xdr:cNvPr id="2052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114300</xdr:colOff>
      <xdr:row>9</xdr:row>
      <xdr:rowOff>152400</xdr:rowOff>
    </xdr:from>
    <xdr:to>
      <xdr:col>3</xdr:col>
      <xdr:colOff>200025</xdr:colOff>
      <xdr:row>19</xdr:row>
      <xdr:rowOff>152400</xdr:rowOff>
    </xdr:to>
    <xdr:graphicFrame macro="">
      <xdr:nvGraphicFramePr>
        <xdr:cNvPr id="205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28</xdr:row>
      <xdr:rowOff>38100</xdr:rowOff>
    </xdr:from>
    <xdr:to>
      <xdr:col>24</xdr:col>
      <xdr:colOff>0</xdr:colOff>
      <xdr:row>41</xdr:row>
      <xdr:rowOff>152400</xdr:rowOff>
    </xdr:to>
    <xdr:graphicFrame macro="">
      <xdr:nvGraphicFramePr>
        <xdr:cNvPr id="3076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0</xdr:colOff>
      <xdr:row>45</xdr:row>
      <xdr:rowOff>0</xdr:rowOff>
    </xdr:from>
    <xdr:to>
      <xdr:col>24</xdr:col>
      <xdr:colOff>19050</xdr:colOff>
      <xdr:row>60</xdr:row>
      <xdr:rowOff>19050</xdr:rowOff>
    </xdr:to>
    <xdr:graphicFrame macro="">
      <xdr:nvGraphicFramePr>
        <xdr:cNvPr id="3077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733425</xdr:colOff>
      <xdr:row>62</xdr:row>
      <xdr:rowOff>0</xdr:rowOff>
    </xdr:from>
    <xdr:to>
      <xdr:col>24</xdr:col>
      <xdr:colOff>9525</xdr:colOff>
      <xdr:row>74</xdr:row>
      <xdr:rowOff>9525</xdr:rowOff>
    </xdr:to>
    <xdr:graphicFrame macro="">
      <xdr:nvGraphicFramePr>
        <xdr:cNvPr id="3078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0</xdr:row>
      <xdr:rowOff>38100</xdr:rowOff>
    </xdr:from>
    <xdr:to>
      <xdr:col>6</xdr:col>
      <xdr:colOff>0</xdr:colOff>
      <xdr:row>13</xdr:row>
      <xdr:rowOff>152400</xdr:rowOff>
    </xdr:to>
    <xdr:graphicFrame macro="">
      <xdr:nvGraphicFramePr>
        <xdr:cNvPr id="409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742950</xdr:colOff>
      <xdr:row>15</xdr:row>
      <xdr:rowOff>152400</xdr:rowOff>
    </xdr:from>
    <xdr:to>
      <xdr:col>6</xdr:col>
      <xdr:colOff>0</xdr:colOff>
      <xdr:row>31</xdr:row>
      <xdr:rowOff>9525</xdr:rowOff>
    </xdr:to>
    <xdr:graphicFrame macro="">
      <xdr:nvGraphicFramePr>
        <xdr:cNvPr id="4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733425</xdr:colOff>
      <xdr:row>32</xdr:row>
      <xdr:rowOff>0</xdr:rowOff>
    </xdr:from>
    <xdr:to>
      <xdr:col>6</xdr:col>
      <xdr:colOff>9525</xdr:colOff>
      <xdr:row>45</xdr:row>
      <xdr:rowOff>152400</xdr:rowOff>
    </xdr:to>
    <xdr:graphicFrame macro="">
      <xdr:nvGraphicFramePr>
        <xdr:cNvPr id="4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Relationship Id="rId6" Type="http://schemas.openxmlformats.org/officeDocument/2006/relationships/oleObject" Target="../embeddings/oleObject3.bin"/><Relationship Id="rId5" Type="http://schemas.openxmlformats.org/officeDocument/2006/relationships/oleObject" Target="../embeddings/oleObject2.bin"/><Relationship Id="rId4" Type="http://schemas.openxmlformats.org/officeDocument/2006/relationships/oleObject" Target="../embeddings/oleObject1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A768"/>
  <sheetViews>
    <sheetView zoomScale="60" workbookViewId="0"/>
  </sheetViews>
  <sheetFormatPr baseColWidth="10" defaultRowHeight="12.75"/>
  <sheetData>
    <row r="1" spans="1:27">
      <c r="A1" t="s">
        <v>0</v>
      </c>
      <c r="O1" t="s">
        <v>1</v>
      </c>
      <c r="Y1" s="9" t="s">
        <v>2</v>
      </c>
      <c r="Z1" s="8"/>
      <c r="AA1" s="8"/>
    </row>
    <row r="2" spans="1:27">
      <c r="A2" t="s">
        <v>3</v>
      </c>
      <c r="O2" t="s">
        <v>4</v>
      </c>
      <c r="Y2" s="7"/>
      <c r="Z2" s="7"/>
      <c r="AA2" s="7"/>
    </row>
    <row r="3" spans="1:27">
      <c r="A3" t="s">
        <v>5</v>
      </c>
      <c r="O3" t="s">
        <v>6</v>
      </c>
      <c r="P3" t="s">
        <v>7</v>
      </c>
      <c r="Q3" t="s">
        <v>8</v>
      </c>
      <c r="R3" t="s">
        <v>9</v>
      </c>
      <c r="T3" t="s">
        <v>10</v>
      </c>
      <c r="U3" t="s">
        <v>11</v>
      </c>
      <c r="V3" t="s">
        <v>12</v>
      </c>
      <c r="W3" t="s">
        <v>13</v>
      </c>
      <c r="Y3" s="7">
        <v>0.22459999999999999</v>
      </c>
      <c r="Z3" s="7"/>
      <c r="AA3" s="7"/>
    </row>
    <row r="4" spans="1:27">
      <c r="O4">
        <v>8.0000000000000002E-3</v>
      </c>
      <c r="P4">
        <v>2.8000000000000001E-2</v>
      </c>
      <c r="Y4" s="7">
        <v>0.27589999999999998</v>
      </c>
      <c r="Z4" s="7"/>
      <c r="AA4" s="7"/>
    </row>
    <row r="5" spans="1:27">
      <c r="A5" s="10" t="s">
        <v>14</v>
      </c>
      <c r="O5">
        <v>2.7E-2</v>
      </c>
      <c r="P5">
        <v>0.50900000000000001</v>
      </c>
      <c r="Y5" s="7">
        <v>0.26679999999999998</v>
      </c>
      <c r="Z5" s="7"/>
      <c r="AA5" s="7"/>
    </row>
    <row r="6" spans="1:27">
      <c r="A6" s="3" t="s">
        <v>15</v>
      </c>
      <c r="B6" s="3"/>
      <c r="F6" s="3" t="s">
        <v>4</v>
      </c>
      <c r="H6" s="3"/>
      <c r="O6">
        <v>1.7999999999999999E-2</v>
      </c>
      <c r="P6" s="3">
        <v>1.056</v>
      </c>
      <c r="S6" s="3"/>
      <c r="Y6" s="7">
        <v>0.318</v>
      </c>
      <c r="Z6" s="7"/>
      <c r="AA6" s="7"/>
    </row>
    <row r="7" spans="1:27">
      <c r="A7" s="3" t="s">
        <v>16</v>
      </c>
      <c r="B7" s="3" t="s">
        <v>17</v>
      </c>
      <c r="F7" s="3" t="s">
        <v>16</v>
      </c>
      <c r="O7">
        <v>8.7999999999999995E-2</v>
      </c>
      <c r="P7" s="3">
        <v>0.42899999999999999</v>
      </c>
      <c r="S7" s="3" t="s">
        <v>17</v>
      </c>
      <c r="Y7" s="7">
        <v>0.25480000000000003</v>
      </c>
      <c r="Z7" s="7"/>
      <c r="AA7" s="7"/>
    </row>
    <row r="8" spans="1:27">
      <c r="A8" s="3">
        <v>0.1</v>
      </c>
      <c r="B8" s="3">
        <v>0.11600000000000001</v>
      </c>
      <c r="F8" s="3">
        <v>0.02</v>
      </c>
      <c r="G8">
        <v>0.108</v>
      </c>
      <c r="O8">
        <v>6.7000000000000004E-2</v>
      </c>
      <c r="S8" s="3">
        <v>0.108</v>
      </c>
      <c r="Y8" s="7">
        <v>0.25719999999999998</v>
      </c>
      <c r="Z8" s="7"/>
      <c r="AA8" s="7"/>
    </row>
    <row r="9" spans="1:27">
      <c r="A9" s="3">
        <v>0.2</v>
      </c>
      <c r="B9" s="3">
        <v>0.22700000000000001</v>
      </c>
      <c r="F9" s="3">
        <v>0.05</v>
      </c>
      <c r="G9">
        <v>0.20699999999999999</v>
      </c>
      <c r="S9" s="3">
        <v>0.20699999999999999</v>
      </c>
      <c r="Y9" s="7">
        <v>0.38900000000000001</v>
      </c>
      <c r="Z9" s="7"/>
      <c r="AA9" s="7"/>
    </row>
    <row r="10" spans="1:27">
      <c r="A10" s="3">
        <v>0.4</v>
      </c>
      <c r="B10" s="3">
        <v>0.47399999999999998</v>
      </c>
      <c r="F10" s="3">
        <v>0.1</v>
      </c>
      <c r="G10">
        <v>0.34200000000000003</v>
      </c>
      <c r="S10" s="3">
        <v>0.34200000000000003</v>
      </c>
      <c r="Y10" s="7">
        <v>0.2092</v>
      </c>
      <c r="Z10" s="7"/>
      <c r="AA10" s="7"/>
    </row>
    <row r="11" spans="1:27">
      <c r="A11" s="3">
        <v>0.6</v>
      </c>
      <c r="B11" s="3">
        <v>0.78</v>
      </c>
      <c r="F11" s="3">
        <v>0.15</v>
      </c>
      <c r="G11">
        <v>0.46100000000000002</v>
      </c>
      <c r="S11" s="3">
        <v>0.46100000000000002</v>
      </c>
      <c r="Y11" s="7">
        <v>0.25440000000000002</v>
      </c>
      <c r="Z11" s="7"/>
      <c r="AA11" s="7"/>
    </row>
    <row r="12" spans="1:27">
      <c r="A12" s="3">
        <v>0.8</v>
      </c>
      <c r="B12" s="3">
        <v>0.95199999999999996</v>
      </c>
      <c r="F12" s="3">
        <v>0.2</v>
      </c>
      <c r="G12">
        <v>0.60699999999999998</v>
      </c>
      <c r="S12" s="3">
        <v>0.60699999999999998</v>
      </c>
      <c r="Y12" s="7">
        <v>0.29570000000000002</v>
      </c>
      <c r="Z12" s="7"/>
      <c r="AA12" s="7"/>
    </row>
    <row r="13" spans="1:27">
      <c r="A13" s="3">
        <v>1</v>
      </c>
      <c r="B13" s="3">
        <v>1.2250000000000001</v>
      </c>
      <c r="H13" s="4">
        <f>SLOPE(F8:F12,G8:G12)</f>
        <v>0.36778072996783667</v>
      </c>
      <c r="Y13" s="7">
        <v>0.44390000000000002</v>
      </c>
      <c r="Z13" s="7"/>
      <c r="AA13" s="7"/>
    </row>
    <row r="14" spans="1:27">
      <c r="A14" s="2" t="s">
        <v>18</v>
      </c>
      <c r="B14" s="4">
        <f>SLOPE(A8:A13,B8:B13)</f>
        <v>0.80685694156865106</v>
      </c>
      <c r="D14" s="4"/>
      <c r="H14" s="4">
        <f>CORREL(F8:F12,G8:G12)</f>
        <v>0.99905661495461329</v>
      </c>
      <c r="Y14" s="7">
        <v>0.29420000000000002</v>
      </c>
      <c r="Z14" s="7"/>
      <c r="AA14" s="7"/>
    </row>
    <row r="15" spans="1:27">
      <c r="A15" s="2" t="s">
        <v>19</v>
      </c>
      <c r="B15" s="4">
        <f>INTERCEPT(A8:A13,B8:B13)</f>
        <v>9.1536504199851709E-3</v>
      </c>
      <c r="D15" s="4"/>
      <c r="H15" s="4">
        <f>INTERCEPT(F8:F12,G8:G12)</f>
        <v>-2.2884351838903666E-2</v>
      </c>
      <c r="Y15" s="7">
        <v>0.27600000000000002</v>
      </c>
      <c r="Z15" s="7"/>
      <c r="AA15" s="7"/>
    </row>
    <row r="16" spans="1:27">
      <c r="A16" t="s">
        <v>20</v>
      </c>
      <c r="B16" s="4">
        <f>CORREL(A8:A13,B8:B13)</f>
        <v>0.99823813575323794</v>
      </c>
      <c r="C16" s="4"/>
      <c r="D16" s="4"/>
      <c r="G16" s="1"/>
      <c r="Y16" s="7">
        <v>0.54759999999999998</v>
      </c>
      <c r="Z16" s="7"/>
      <c r="AA16" s="7"/>
    </row>
    <row r="17" spans="1:27">
      <c r="J17" s="20"/>
      <c r="Y17" s="7">
        <v>0.2334</v>
      </c>
      <c r="Z17" s="7"/>
      <c r="AA17" s="7"/>
    </row>
    <row r="18" spans="1:27">
      <c r="A18" s="5"/>
      <c r="C18" s="10"/>
      <c r="F18" s="7"/>
      <c r="J18" s="20"/>
      <c r="Y18" s="7">
        <v>0.31640000000000001</v>
      </c>
      <c r="Z18" s="7"/>
      <c r="AA18" s="7"/>
    </row>
    <row r="19" spans="1:27">
      <c r="C19" s="10"/>
      <c r="F19" s="3"/>
      <c r="G19" s="6"/>
      <c r="H19" s="6"/>
      <c r="I19" s="6"/>
      <c r="Y19" s="7">
        <v>0.31519999999999998</v>
      </c>
      <c r="Z19" s="7"/>
      <c r="AA19" s="7"/>
    </row>
    <row r="20" spans="1:27">
      <c r="A20" s="11" t="s">
        <v>21</v>
      </c>
      <c r="B20" s="3"/>
      <c r="Y20" s="7">
        <v>0.23</v>
      </c>
      <c r="Z20" s="7"/>
      <c r="AA20" s="7"/>
    </row>
    <row r="21" spans="1:27">
      <c r="A21" s="11" t="s">
        <v>22</v>
      </c>
      <c r="B21" s="3"/>
      <c r="Y21" s="7">
        <v>0.26350000000000001</v>
      </c>
      <c r="Z21" s="7"/>
      <c r="AA21" s="7"/>
    </row>
    <row r="22" spans="1:27">
      <c r="A22" s="12" t="s">
        <v>23</v>
      </c>
      <c r="C22" s="10" t="s">
        <v>24</v>
      </c>
      <c r="D22" t="s">
        <v>25</v>
      </c>
      <c r="E22" t="s">
        <v>25</v>
      </c>
      <c r="F22" t="s">
        <v>26</v>
      </c>
      <c r="G22" t="s">
        <v>26</v>
      </c>
      <c r="I22" t="s">
        <v>26</v>
      </c>
      <c r="J22" t="s">
        <v>26</v>
      </c>
      <c r="Y22" s="7">
        <v>0.1845</v>
      </c>
      <c r="Z22" s="7"/>
      <c r="AA22" s="7"/>
    </row>
    <row r="23" spans="1:27">
      <c r="A23" t="s">
        <v>27</v>
      </c>
      <c r="B23" t="s">
        <v>28</v>
      </c>
      <c r="C23" s="10" t="s">
        <v>16</v>
      </c>
      <c r="D23" t="s">
        <v>29</v>
      </c>
      <c r="E23" t="s">
        <v>30</v>
      </c>
      <c r="F23" s="7" t="s">
        <v>31</v>
      </c>
      <c r="G23" t="s">
        <v>32</v>
      </c>
      <c r="H23" t="s">
        <v>33</v>
      </c>
      <c r="I23" t="s">
        <v>34</v>
      </c>
      <c r="J23" t="s">
        <v>34</v>
      </c>
      <c r="L23" s="3"/>
      <c r="Q23" t="s">
        <v>35</v>
      </c>
      <c r="R23" t="s">
        <v>16</v>
      </c>
      <c r="S23" t="s">
        <v>36</v>
      </c>
      <c r="Y23" s="7">
        <v>0.214</v>
      </c>
      <c r="Z23" s="7"/>
      <c r="AA23" s="7"/>
    </row>
    <row r="24" spans="1:27" s="3" customFormat="1">
      <c r="A24" s="3" t="s">
        <v>37</v>
      </c>
      <c r="B24" s="3">
        <v>0.152</v>
      </c>
      <c r="C24" s="15">
        <f>+(B24*B$14)+B$15</f>
        <v>0.13179590553842013</v>
      </c>
      <c r="D24" s="3">
        <v>57.98</v>
      </c>
      <c r="E24" s="3">
        <f t="shared" ref="E24:E40" si="0">(25*3600)/D24/1000</f>
        <v>1.5522593997930321</v>
      </c>
      <c r="F24" s="3">
        <f>(C24-C$34)*E24</f>
        <v>8.6419137756835518E-2</v>
      </c>
      <c r="G24" s="6">
        <f>+F24-F$33</f>
        <v>0.13160442212007389</v>
      </c>
      <c r="H24" s="3">
        <v>0.32390000000000002</v>
      </c>
      <c r="I24" s="3">
        <f>+G24/H24</f>
        <v>0.40631189293014475</v>
      </c>
      <c r="J24" s="3">
        <v>0.40631189293014486</v>
      </c>
      <c r="Q24" s="3">
        <v>0.34499999999999997</v>
      </c>
      <c r="R24" s="3">
        <f t="shared" ref="R24:R33" si="1">(Q24*1.908)-0.022</f>
        <v>0.63625999999999994</v>
      </c>
      <c r="S24" s="3">
        <v>1.327</v>
      </c>
      <c r="Y24" s="16">
        <v>0.19670000000000001</v>
      </c>
      <c r="Z24" s="16"/>
      <c r="AA24" s="16"/>
    </row>
    <row r="25" spans="1:27">
      <c r="A25">
        <v>2</v>
      </c>
      <c r="B25">
        <v>8.6999999999999994E-2</v>
      </c>
      <c r="C25" s="15">
        <f t="shared" ref="C25:C40" si="2">+(B25*B$14)+B$15</f>
        <v>7.9350204336457814E-2</v>
      </c>
      <c r="D25">
        <v>47.59</v>
      </c>
      <c r="E25" s="6">
        <f t="shared" si="0"/>
        <v>1.8911536036982559</v>
      </c>
      <c r="F25" s="3">
        <f t="shared" ref="F25:F40" si="3">(C25-C$34)*E25</f>
        <v>6.1035616508660299E-3</v>
      </c>
      <c r="G25" s="6">
        <f t="shared" ref="G25:G32" si="4">+F25-F$33</f>
        <v>5.1288846014104418E-2</v>
      </c>
      <c r="H25">
        <v>0.34870000000000001</v>
      </c>
      <c r="I25" s="6">
        <f t="shared" ref="I25:I32" si="5">+G25/H25</f>
        <v>0.14708587901951367</v>
      </c>
      <c r="J25">
        <v>0.14708587901951362</v>
      </c>
      <c r="Q25">
        <v>0.32700000000000001</v>
      </c>
      <c r="R25">
        <f t="shared" si="1"/>
        <v>0.60191600000000001</v>
      </c>
      <c r="S25">
        <v>1.3788</v>
      </c>
      <c r="Y25" s="7">
        <v>0.23100000000000001</v>
      </c>
      <c r="Z25" s="7"/>
      <c r="AA25" s="7"/>
    </row>
    <row r="26" spans="1:27">
      <c r="A26">
        <v>3</v>
      </c>
      <c r="B26">
        <v>6.2E-2</v>
      </c>
      <c r="C26" s="15">
        <f t="shared" si="2"/>
        <v>5.9178780797241537E-2</v>
      </c>
      <c r="D26">
        <v>48.86</v>
      </c>
      <c r="E26" s="6">
        <f t="shared" si="0"/>
        <v>1.8419975440032748</v>
      </c>
      <c r="F26" s="3">
        <f t="shared" si="3"/>
        <v>-3.1210798599360431E-2</v>
      </c>
      <c r="G26" s="6">
        <f t="shared" si="4"/>
        <v>1.3974485763877959E-2</v>
      </c>
      <c r="H26">
        <v>0.43030000000000002</v>
      </c>
      <c r="I26" s="6">
        <f t="shared" si="5"/>
        <v>3.2476146325535575E-2</v>
      </c>
      <c r="J26">
        <v>3.2476146325535568E-2</v>
      </c>
      <c r="Q26">
        <v>0.40799999999999997</v>
      </c>
      <c r="R26">
        <f t="shared" si="1"/>
        <v>0.75646399999999991</v>
      </c>
      <c r="S26">
        <v>1.6677</v>
      </c>
      <c r="Y26" s="7">
        <v>0.313</v>
      </c>
      <c r="Z26" s="7"/>
      <c r="AA26" s="7"/>
    </row>
    <row r="27" spans="1:27">
      <c r="A27">
        <v>4</v>
      </c>
      <c r="B27">
        <v>8.6999999999999994E-2</v>
      </c>
      <c r="C27" s="15">
        <f t="shared" si="2"/>
        <v>7.9350204336457814E-2</v>
      </c>
      <c r="D27">
        <v>49.59</v>
      </c>
      <c r="E27" s="6">
        <f t="shared" si="0"/>
        <v>1.8148820326678765</v>
      </c>
      <c r="F27" s="3">
        <f t="shared" si="3"/>
        <v>5.8574006647451977E-3</v>
      </c>
      <c r="G27" s="6">
        <f t="shared" si="4"/>
        <v>5.1042685027983585E-2</v>
      </c>
      <c r="H27">
        <v>0.32</v>
      </c>
      <c r="I27" s="6">
        <f t="shared" si="5"/>
        <v>0.15950839071244871</v>
      </c>
      <c r="J27">
        <v>0.15950839071244866</v>
      </c>
      <c r="Q27">
        <v>0.47499999999999998</v>
      </c>
      <c r="R27">
        <f t="shared" si="1"/>
        <v>0.88429999999999986</v>
      </c>
      <c r="S27">
        <v>1.276</v>
      </c>
      <c r="Y27" s="7">
        <v>0.19359999999999999</v>
      </c>
      <c r="Z27" s="7"/>
      <c r="AA27" s="7"/>
    </row>
    <row r="28" spans="1:27">
      <c r="A28">
        <v>5</v>
      </c>
      <c r="B28">
        <v>4.5999999999999999E-2</v>
      </c>
      <c r="C28" s="15">
        <f t="shared" si="2"/>
        <v>4.626906973214312E-2</v>
      </c>
      <c r="D28">
        <v>62.41</v>
      </c>
      <c r="E28" s="6">
        <f t="shared" si="0"/>
        <v>1.4420765902900177</v>
      </c>
      <c r="F28" s="3">
        <f t="shared" si="3"/>
        <v>-4.3051331764518634E-2</v>
      </c>
      <c r="G28" s="6">
        <f t="shared" si="4"/>
        <v>2.1339525987197558E-3</v>
      </c>
      <c r="H28">
        <v>0.39960000000000001</v>
      </c>
      <c r="I28" s="6">
        <f t="shared" si="5"/>
        <v>5.3402217185179075E-3</v>
      </c>
      <c r="J28">
        <v>5.3402217185178902E-3</v>
      </c>
      <c r="K28" s="3"/>
      <c r="L28" s="3"/>
      <c r="Q28">
        <v>0.45</v>
      </c>
      <c r="R28">
        <f t="shared" si="1"/>
        <v>0.83660000000000001</v>
      </c>
      <c r="S28">
        <v>1.6613</v>
      </c>
      <c r="Y28" s="7">
        <v>0.31619999999999998</v>
      </c>
      <c r="Z28" s="7"/>
      <c r="AA28" s="7"/>
    </row>
    <row r="29" spans="1:27" s="3" customFormat="1">
      <c r="A29" s="3" t="s">
        <v>38</v>
      </c>
      <c r="B29" s="3">
        <v>0.09</v>
      </c>
      <c r="C29" s="15">
        <f t="shared" si="2"/>
        <v>8.1770775161163767E-2</v>
      </c>
      <c r="D29" s="3">
        <v>48.24</v>
      </c>
      <c r="E29" s="3">
        <f t="shared" si="0"/>
        <v>1.8656716417910448</v>
      </c>
      <c r="F29" s="3">
        <f t="shared" si="3"/>
        <v>1.0537310804068204E-2</v>
      </c>
      <c r="G29" s="6">
        <f t="shared" si="4"/>
        <v>5.5722595167306592E-2</v>
      </c>
      <c r="H29" s="3">
        <v>0.1779</v>
      </c>
      <c r="I29" s="3">
        <f t="shared" si="5"/>
        <v>0.31322425614000332</v>
      </c>
      <c r="J29" s="3">
        <v>0.31322425614000327</v>
      </c>
      <c r="Q29" s="3">
        <v>0.48499999999999999</v>
      </c>
      <c r="R29" s="3">
        <f t="shared" si="1"/>
        <v>0.90337999999999996</v>
      </c>
      <c r="S29" s="3">
        <v>0.76519999999999999</v>
      </c>
      <c r="Y29" s="16">
        <v>0.1827</v>
      </c>
      <c r="Z29" s="16"/>
      <c r="AA29" s="16"/>
    </row>
    <row r="30" spans="1:27">
      <c r="A30">
        <v>7</v>
      </c>
      <c r="B30">
        <v>7.8E-2</v>
      </c>
      <c r="C30" s="15">
        <f t="shared" si="2"/>
        <v>7.2088491862339954E-2</v>
      </c>
      <c r="D30">
        <v>47.06</v>
      </c>
      <c r="E30" s="6">
        <f t="shared" si="0"/>
        <v>1.9124521886952826</v>
      </c>
      <c r="F30" s="3">
        <f t="shared" si="3"/>
        <v>-7.7153766193347418E-3</v>
      </c>
      <c r="G30" s="6">
        <f t="shared" si="4"/>
        <v>3.7469907743903651E-2</v>
      </c>
      <c r="H30">
        <v>0.2893</v>
      </c>
      <c r="I30" s="6">
        <f t="shared" si="5"/>
        <v>0.1295192110055432</v>
      </c>
      <c r="J30">
        <v>0.12951921100554314</v>
      </c>
      <c r="Q30">
        <v>0.313</v>
      </c>
      <c r="R30">
        <f t="shared" si="1"/>
        <v>0.57520399999999994</v>
      </c>
      <c r="S30">
        <v>1.1981999999999999</v>
      </c>
      <c r="Y30" s="7">
        <v>0.30380000000000001</v>
      </c>
      <c r="Z30" s="7"/>
      <c r="AA30" s="7"/>
    </row>
    <row r="31" spans="1:27">
      <c r="A31">
        <v>8</v>
      </c>
      <c r="B31">
        <v>9.1999999999999998E-2</v>
      </c>
      <c r="C31" s="15">
        <f t="shared" si="2"/>
        <v>8.3384489044301069E-2</v>
      </c>
      <c r="D31">
        <v>59.84</v>
      </c>
      <c r="E31" s="6">
        <f t="shared" si="0"/>
        <v>1.5040106951871657</v>
      </c>
      <c r="F31" s="3">
        <f t="shared" si="3"/>
        <v>1.0921693226447315E-2</v>
      </c>
      <c r="G31" s="6">
        <f t="shared" si="4"/>
        <v>5.6106977589685705E-2</v>
      </c>
      <c r="H31">
        <v>0.2334</v>
      </c>
      <c r="I31" s="6">
        <f t="shared" si="5"/>
        <v>0.24038979258648546</v>
      </c>
      <c r="J31">
        <v>0.24038979258648541</v>
      </c>
      <c r="K31" s="3"/>
      <c r="L31" s="3"/>
      <c r="Q31">
        <v>0.45</v>
      </c>
      <c r="R31">
        <f t="shared" si="1"/>
        <v>0.83660000000000001</v>
      </c>
      <c r="S31">
        <v>0.98519999999999996</v>
      </c>
      <c r="Y31" s="7">
        <v>0.24629999999999999</v>
      </c>
      <c r="Z31" s="7"/>
      <c r="AA31" s="7"/>
    </row>
    <row r="32" spans="1:27" s="3" customFormat="1">
      <c r="A32" s="3" t="s">
        <v>39</v>
      </c>
      <c r="B32" s="3">
        <v>9.4E-2</v>
      </c>
      <c r="C32" s="15">
        <f t="shared" si="2"/>
        <v>8.4998202927438371E-2</v>
      </c>
      <c r="D32" s="3">
        <v>56.67</v>
      </c>
      <c r="E32" s="3">
        <f t="shared" si="0"/>
        <v>1.5881418740074114</v>
      </c>
      <c r="F32" s="3">
        <f t="shared" si="3"/>
        <v>1.4095436247625985E-2</v>
      </c>
      <c r="G32" s="6">
        <f t="shared" si="4"/>
        <v>5.9280720610864375E-2</v>
      </c>
      <c r="H32" s="3">
        <v>0.36609999999999998</v>
      </c>
      <c r="I32" s="3">
        <f t="shared" si="5"/>
        <v>0.1619249402099546</v>
      </c>
      <c r="J32" s="3">
        <v>0.16192494020995457</v>
      </c>
      <c r="Q32" s="3">
        <v>0.46200000000000002</v>
      </c>
      <c r="R32" s="3">
        <f t="shared" si="1"/>
        <v>0.85949600000000004</v>
      </c>
      <c r="S32" s="3">
        <v>1.5403</v>
      </c>
      <c r="Y32" s="16">
        <v>0.29399999999999998</v>
      </c>
      <c r="Z32" s="16"/>
      <c r="AA32" s="16"/>
    </row>
    <row r="33" spans="1:27">
      <c r="A33" t="s">
        <v>40</v>
      </c>
      <c r="B33">
        <v>5.1999999999999998E-2</v>
      </c>
      <c r="C33" s="15">
        <f t="shared" si="2"/>
        <v>5.1110211381555026E-2</v>
      </c>
      <c r="D33">
        <v>49.82</v>
      </c>
      <c r="E33" s="6">
        <f t="shared" si="0"/>
        <v>1.8065034122842232</v>
      </c>
      <c r="F33" s="3">
        <f t="shared" si="3"/>
        <v>-4.518528436323839E-2</v>
      </c>
      <c r="J33" s="10">
        <f>AVERAGE(J24:J32)</f>
        <v>0.17730897007201635</v>
      </c>
      <c r="N33" s="10"/>
      <c r="Q33">
        <v>0.48</v>
      </c>
      <c r="R33">
        <f t="shared" si="1"/>
        <v>0.89383999999999986</v>
      </c>
      <c r="Y33" s="7">
        <v>0.32650000000000001</v>
      </c>
      <c r="Z33" s="7"/>
      <c r="AA33" s="7"/>
    </row>
    <row r="34" spans="1:27">
      <c r="A34" t="s">
        <v>41</v>
      </c>
      <c r="B34">
        <v>8.3000000000000004E-2</v>
      </c>
      <c r="C34" s="15">
        <f t="shared" si="2"/>
        <v>7.6122776570183209E-2</v>
      </c>
      <c r="E34" s="6"/>
      <c r="F34" s="3"/>
      <c r="J34" s="10">
        <f>+STDEV(J24:J32)</f>
        <v>0.12708024845692539</v>
      </c>
      <c r="N34" s="10"/>
      <c r="Y34" s="7">
        <v>0.21279999999999999</v>
      </c>
      <c r="Z34" s="7"/>
      <c r="AA34" s="7"/>
    </row>
    <row r="35" spans="1:27">
      <c r="C35" s="15"/>
      <c r="E35" s="6"/>
      <c r="F35" s="3"/>
      <c r="J35" s="10">
        <f>(J34/2.83)</f>
        <v>4.4904681433542544E-2</v>
      </c>
      <c r="N35" s="10"/>
      <c r="Y35" s="7">
        <v>0.16059999999999999</v>
      </c>
      <c r="Z35" s="7"/>
      <c r="AA35" s="7"/>
    </row>
    <row r="36" spans="1:27">
      <c r="C36" s="15"/>
      <c r="E36" s="6"/>
      <c r="F36" s="3"/>
      <c r="J36" s="10">
        <f>+(J35/J33)*100</f>
        <v>25.325668191126439</v>
      </c>
      <c r="N36" s="10"/>
      <c r="Y36" s="7">
        <v>0.40150000000000002</v>
      </c>
      <c r="Z36" s="7"/>
      <c r="AA36" s="7"/>
    </row>
    <row r="37" spans="1:27">
      <c r="A37" s="2" t="s">
        <v>42</v>
      </c>
      <c r="C37" s="15"/>
      <c r="D37" t="s">
        <v>25</v>
      </c>
      <c r="E37" s="6"/>
      <c r="F37" s="3"/>
      <c r="G37" t="s">
        <v>26</v>
      </c>
      <c r="I37" t="s">
        <v>26</v>
      </c>
      <c r="Y37" s="7">
        <v>0.29699999999999999</v>
      </c>
      <c r="Z37" s="7"/>
      <c r="AA37" s="7"/>
    </row>
    <row r="38" spans="1:27">
      <c r="A38" t="s">
        <v>27</v>
      </c>
      <c r="B38" t="s">
        <v>28</v>
      </c>
      <c r="C38" s="15"/>
      <c r="D38" t="s">
        <v>43</v>
      </c>
      <c r="E38" s="6"/>
      <c r="F38" s="3"/>
      <c r="G38" t="s">
        <v>32</v>
      </c>
      <c r="H38" t="s">
        <v>33</v>
      </c>
      <c r="I38" t="s">
        <v>34</v>
      </c>
      <c r="J38" t="s">
        <v>34</v>
      </c>
      <c r="Q38" t="s">
        <v>35</v>
      </c>
      <c r="R38" t="s">
        <v>16</v>
      </c>
      <c r="S38" t="s">
        <v>36</v>
      </c>
      <c r="Y38" s="7">
        <v>0.39100000000000001</v>
      </c>
      <c r="Z38" s="7"/>
      <c r="AA38" s="7"/>
    </row>
    <row r="39" spans="1:27" s="3" customFormat="1">
      <c r="A39" s="3">
        <v>1</v>
      </c>
      <c r="B39" s="3">
        <v>9.6000000000000002E-2</v>
      </c>
      <c r="C39" s="15">
        <f t="shared" si="2"/>
        <v>8.6611916810575673E-2</v>
      </c>
      <c r="D39" s="3">
        <v>57.98</v>
      </c>
      <c r="E39" s="6">
        <f t="shared" si="0"/>
        <v>1.5522593997930321</v>
      </c>
      <c r="F39" s="3">
        <f t="shared" si="3"/>
        <v>1.6281866533896548E-2</v>
      </c>
      <c r="G39" s="6">
        <f>+F39-F$48</f>
        <v>1.7059683522067451E-3</v>
      </c>
      <c r="H39" s="3">
        <v>0.32390000000000002</v>
      </c>
      <c r="I39" s="3">
        <f t="shared" ref="I39:I47" si="6">+G39/H39</f>
        <v>5.2669600253372802E-3</v>
      </c>
      <c r="J39" s="3">
        <v>5.2669600253372854E-3</v>
      </c>
      <c r="Q39" s="3">
        <v>0.41299999999999998</v>
      </c>
      <c r="R39" s="3">
        <f t="shared" ref="R39:R48" si="7">(Q39*1.908)-0.022</f>
        <v>0.76600399999999991</v>
      </c>
      <c r="S39" s="3">
        <v>1.327</v>
      </c>
      <c r="Y39" s="16">
        <v>0.1933</v>
      </c>
      <c r="Z39" s="16"/>
      <c r="AA39" s="16"/>
    </row>
    <row r="40" spans="1:27">
      <c r="A40">
        <v>2</v>
      </c>
      <c r="B40">
        <v>7.0000000000000007E-2</v>
      </c>
      <c r="C40" s="15">
        <f t="shared" si="2"/>
        <v>6.5633636329790745E-2</v>
      </c>
      <c r="D40">
        <v>47.59</v>
      </c>
      <c r="E40" s="6">
        <f t="shared" si="0"/>
        <v>1.8911536036982559</v>
      </c>
      <c r="F40" s="3">
        <f t="shared" si="3"/>
        <v>-1.9836575365314597E-2</v>
      </c>
      <c r="G40" s="6">
        <f t="shared" ref="G40:G47" si="8">+F40-F$48</f>
        <v>-3.4412473547004399E-2</v>
      </c>
      <c r="H40">
        <v>0.34870000000000001</v>
      </c>
      <c r="I40" s="6">
        <f t="shared" si="6"/>
        <v>-9.8687908078590181E-2</v>
      </c>
      <c r="Q40">
        <v>0.38300000000000001</v>
      </c>
      <c r="R40">
        <f t="shared" si="7"/>
        <v>0.70876399999999995</v>
      </c>
      <c r="S40">
        <v>1.3788</v>
      </c>
      <c r="Y40" s="7">
        <v>0.3115</v>
      </c>
      <c r="Z40" s="7"/>
      <c r="AA40" s="7"/>
    </row>
    <row r="41" spans="1:27">
      <c r="A41">
        <v>3</v>
      </c>
      <c r="B41">
        <v>6.5000000000000002E-2</v>
      </c>
      <c r="C41" s="15">
        <f t="shared" ref="C41:C56" si="9">+(B41*B$14)+B$15</f>
        <v>6.159935162194749E-2</v>
      </c>
      <c r="D41">
        <v>48.86</v>
      </c>
      <c r="E41" s="6">
        <f t="shared" ref="E41:E56" si="10">(25*3600)/D41/1000</f>
        <v>1.8419975440032748</v>
      </c>
      <c r="F41" s="3">
        <f t="shared" ref="F41:F48" si="11">(C41-C$34)*E41</f>
        <v>-2.6752113085166083E-2</v>
      </c>
      <c r="G41" s="6">
        <f t="shared" si="8"/>
        <v>-4.1328011266855882E-2</v>
      </c>
      <c r="H41">
        <v>0.43030000000000002</v>
      </c>
      <c r="I41" s="6">
        <f t="shared" si="6"/>
        <v>-9.6044646216258148E-2</v>
      </c>
      <c r="Q41">
        <v>0.28899999999999998</v>
      </c>
      <c r="R41">
        <f t="shared" si="7"/>
        <v>0.52941199999999988</v>
      </c>
      <c r="S41">
        <v>1.6677</v>
      </c>
      <c r="Y41" s="7">
        <v>0.19070000000000001</v>
      </c>
      <c r="Z41" s="7"/>
      <c r="AA41" s="7"/>
    </row>
    <row r="42" spans="1:27" s="3" customFormat="1">
      <c r="A42" s="3" t="s">
        <v>44</v>
      </c>
      <c r="B42" s="3">
        <v>4.9000000000000002E-2</v>
      </c>
      <c r="C42" s="15">
        <f t="shared" si="9"/>
        <v>4.8689640556849073E-2</v>
      </c>
      <c r="D42" s="3">
        <v>49.59</v>
      </c>
      <c r="E42" s="6">
        <f t="shared" si="10"/>
        <v>1.8148820326678765</v>
      </c>
      <c r="F42" s="3">
        <f t="shared" si="11"/>
        <v>-4.9787905650334183E-2</v>
      </c>
      <c r="G42" s="6">
        <f t="shared" si="8"/>
        <v>-6.4363803832023989E-2</v>
      </c>
      <c r="H42" s="3">
        <v>0.32</v>
      </c>
      <c r="I42" s="3">
        <f t="shared" si="6"/>
        <v>-0.20113688697507495</v>
      </c>
      <c r="Q42" s="3">
        <v>0.26100000000000001</v>
      </c>
      <c r="R42" s="3">
        <f t="shared" si="7"/>
        <v>0.47598799999999997</v>
      </c>
      <c r="S42" s="3">
        <v>1.276</v>
      </c>
      <c r="Y42" s="16">
        <v>0.24940000000000001</v>
      </c>
      <c r="Z42" s="16"/>
      <c r="AA42" s="16"/>
    </row>
    <row r="43" spans="1:27">
      <c r="A43">
        <v>5</v>
      </c>
      <c r="B43">
        <v>6.6000000000000003E-2</v>
      </c>
      <c r="C43" s="15">
        <f t="shared" si="9"/>
        <v>6.2406208563516141E-2</v>
      </c>
      <c r="D43">
        <v>62.41</v>
      </c>
      <c r="E43" s="6">
        <f t="shared" si="10"/>
        <v>1.4420765902900177</v>
      </c>
      <c r="F43" s="3">
        <f t="shared" si="11"/>
        <v>-1.978034162153559E-2</v>
      </c>
      <c r="G43" s="6">
        <f t="shared" si="8"/>
        <v>-3.4356239803225393E-2</v>
      </c>
      <c r="H43">
        <v>0.39960000000000001</v>
      </c>
      <c r="I43" s="6">
        <f t="shared" si="6"/>
        <v>-8.5976576084147632E-2</v>
      </c>
      <c r="Q43">
        <v>0.28999999999999998</v>
      </c>
      <c r="R43">
        <f t="shared" si="7"/>
        <v>0.5313199999999999</v>
      </c>
      <c r="S43">
        <v>1.6613</v>
      </c>
      <c r="Y43" s="7">
        <v>0.24660000000000001</v>
      </c>
      <c r="Z43" s="7"/>
      <c r="AA43" s="7"/>
    </row>
    <row r="44" spans="1:27" s="3" customFormat="1">
      <c r="A44" s="3">
        <v>6</v>
      </c>
      <c r="B44" s="3">
        <v>4.9000000000000002E-2</v>
      </c>
      <c r="C44" s="15">
        <f t="shared" si="9"/>
        <v>4.8689640556849073E-2</v>
      </c>
      <c r="D44" s="3">
        <v>48.24</v>
      </c>
      <c r="E44" s="6">
        <f t="shared" si="10"/>
        <v>1.8656716417910448</v>
      </c>
      <c r="F44" s="3">
        <f t="shared" si="11"/>
        <v>-5.1181223905474138E-2</v>
      </c>
      <c r="G44" s="6">
        <f t="shared" si="8"/>
        <v>-6.5757122087163944E-2</v>
      </c>
      <c r="H44" s="3">
        <v>0.1779</v>
      </c>
      <c r="I44" s="3">
        <f t="shared" si="6"/>
        <v>-0.3696296913275095</v>
      </c>
      <c r="Q44" s="3">
        <v>0.42599999999999999</v>
      </c>
      <c r="R44" s="3">
        <f t="shared" si="7"/>
        <v>0.79080799999999996</v>
      </c>
      <c r="S44" s="3">
        <v>0.76519999999999999</v>
      </c>
      <c r="Y44" s="16">
        <v>0.27579999999999999</v>
      </c>
      <c r="Z44" s="16"/>
      <c r="AA44" s="16"/>
    </row>
    <row r="45" spans="1:27">
      <c r="A45">
        <v>7</v>
      </c>
      <c r="B45">
        <v>4.4999999999999998E-2</v>
      </c>
      <c r="C45" s="15">
        <f t="shared" si="9"/>
        <v>4.5462212790574469E-2</v>
      </c>
      <c r="D45">
        <v>47.06</v>
      </c>
      <c r="E45" s="6">
        <f t="shared" si="10"/>
        <v>1.9124521886952826</v>
      </c>
      <c r="F45" s="3">
        <f t="shared" si="11"/>
        <v>-5.8636862306944038E-2</v>
      </c>
      <c r="G45" s="6">
        <f t="shared" si="8"/>
        <v>-7.3212760488633843E-2</v>
      </c>
      <c r="H45">
        <v>0.2893</v>
      </c>
      <c r="I45" s="6">
        <f t="shared" si="6"/>
        <v>-0.25306865015082558</v>
      </c>
      <c r="Q45">
        <v>0.44800000000000001</v>
      </c>
      <c r="R45">
        <f t="shared" si="7"/>
        <v>0.83278399999999997</v>
      </c>
      <c r="S45">
        <v>1.1981999999999999</v>
      </c>
      <c r="Y45" s="7">
        <v>0.1769</v>
      </c>
      <c r="Z45" s="7"/>
      <c r="AA45" s="7"/>
    </row>
    <row r="46" spans="1:27">
      <c r="A46">
        <v>8</v>
      </c>
      <c r="B46">
        <v>0.06</v>
      </c>
      <c r="C46" s="15">
        <f t="shared" si="9"/>
        <v>5.7565066914104235E-2</v>
      </c>
      <c r="D46">
        <v>59.84</v>
      </c>
      <c r="E46" s="6">
        <f t="shared" si="10"/>
        <v>1.5040106951871657</v>
      </c>
      <c r="F46" s="3">
        <f t="shared" si="11"/>
        <v>-2.7910993800920915E-2</v>
      </c>
      <c r="G46" s="6">
        <f t="shared" si="8"/>
        <v>-4.2486891982610714E-2</v>
      </c>
      <c r="H46">
        <v>0.2334</v>
      </c>
      <c r="I46" s="6">
        <f t="shared" si="6"/>
        <v>-0.18203467001975457</v>
      </c>
      <c r="Q46">
        <v>0.47099999999999997</v>
      </c>
      <c r="R46">
        <f t="shared" si="7"/>
        <v>0.87666799999999989</v>
      </c>
      <c r="S46">
        <v>0.98519999999999996</v>
      </c>
      <c r="Y46" s="7">
        <v>0.19739999999999999</v>
      </c>
      <c r="Z46" s="7"/>
      <c r="AA46" s="7"/>
    </row>
    <row r="47" spans="1:27" s="3" customFormat="1">
      <c r="A47" s="3">
        <v>9</v>
      </c>
      <c r="B47" s="3">
        <v>4.9000000000000002E-2</v>
      </c>
      <c r="C47" s="15">
        <f t="shared" si="9"/>
        <v>4.8689640556849073E-2</v>
      </c>
      <c r="D47" s="3">
        <v>56.67</v>
      </c>
      <c r="E47" s="6">
        <f t="shared" si="10"/>
        <v>1.5881418740074114</v>
      </c>
      <c r="F47" s="3">
        <f t="shared" si="11"/>
        <v>-4.3567712038116678E-2</v>
      </c>
      <c r="G47" s="6">
        <f t="shared" si="8"/>
        <v>-5.8143610219806477E-2</v>
      </c>
      <c r="H47" s="3">
        <v>0.36609999999999998</v>
      </c>
      <c r="I47" s="3">
        <f t="shared" si="6"/>
        <v>-0.15881892985470222</v>
      </c>
      <c r="Q47" s="3">
        <v>0.442</v>
      </c>
      <c r="R47" s="3">
        <f t="shared" si="7"/>
        <v>0.82133599999999996</v>
      </c>
      <c r="S47" s="3">
        <v>1.5403</v>
      </c>
      <c r="Y47" s="16">
        <v>0.16320000000000001</v>
      </c>
      <c r="Z47" s="16"/>
      <c r="AA47" s="16"/>
    </row>
    <row r="48" spans="1:27">
      <c r="A48" t="s">
        <v>40</v>
      </c>
      <c r="B48">
        <v>9.2999999999999999E-2</v>
      </c>
      <c r="C48" s="15">
        <f t="shared" si="9"/>
        <v>8.419134598586972E-2</v>
      </c>
      <c r="D48">
        <v>49.82</v>
      </c>
      <c r="E48" s="6">
        <f t="shared" si="10"/>
        <v>1.8065034122842232</v>
      </c>
      <c r="F48" s="3">
        <f t="shared" si="11"/>
        <v>1.4575898181689802E-2</v>
      </c>
      <c r="J48" s="10">
        <f>AVERAGE(J39:J47)</f>
        <v>5.2669600253372854E-3</v>
      </c>
      <c r="N48" s="10"/>
      <c r="Q48">
        <v>0.48499999999999999</v>
      </c>
      <c r="R48">
        <f t="shared" si="7"/>
        <v>0.90337999999999996</v>
      </c>
      <c r="Y48" s="7">
        <v>0.217</v>
      </c>
      <c r="Z48" s="7"/>
      <c r="AA48" s="7"/>
    </row>
    <row r="49" spans="1:27">
      <c r="A49" t="s">
        <v>41</v>
      </c>
      <c r="B49">
        <v>8.3000000000000004E-2</v>
      </c>
      <c r="C49" s="15">
        <f t="shared" si="9"/>
        <v>7.6122776570183209E-2</v>
      </c>
      <c r="E49" s="6"/>
      <c r="F49" s="3"/>
      <c r="J49" s="10"/>
      <c r="N49" s="10"/>
      <c r="Y49" s="7">
        <v>0.23580000000000001</v>
      </c>
      <c r="Z49" s="7"/>
      <c r="AA49" s="7"/>
    </row>
    <row r="50" spans="1:27">
      <c r="C50" s="15"/>
      <c r="E50" s="6"/>
      <c r="F50" s="3"/>
      <c r="J50" s="10"/>
      <c r="N50" s="10"/>
      <c r="Y50" s="7">
        <v>0.20069999999999999</v>
      </c>
      <c r="Z50" s="7"/>
      <c r="AA50" s="7"/>
    </row>
    <row r="51" spans="1:27">
      <c r="C51" s="15"/>
      <c r="E51" s="6"/>
      <c r="F51" s="3"/>
      <c r="J51" s="10"/>
      <c r="N51" s="10"/>
      <c r="Y51" s="7">
        <v>0.30449999999999999</v>
      </c>
      <c r="Z51" s="7"/>
      <c r="AA51" s="7"/>
    </row>
    <row r="52" spans="1:27">
      <c r="A52" s="2" t="s">
        <v>45</v>
      </c>
      <c r="C52" s="15"/>
      <c r="D52" t="s">
        <v>25</v>
      </c>
      <c r="E52" s="6"/>
      <c r="F52" s="3"/>
      <c r="G52" t="s">
        <v>26</v>
      </c>
      <c r="I52" t="s">
        <v>26</v>
      </c>
      <c r="J52" t="s">
        <v>26</v>
      </c>
      <c r="Y52" s="7">
        <v>0.26629999999999998</v>
      </c>
      <c r="Z52" s="7"/>
      <c r="AA52" s="7"/>
    </row>
    <row r="53" spans="1:27" ht="13.5" customHeight="1">
      <c r="A53" t="s">
        <v>27</v>
      </c>
      <c r="B53" t="s">
        <v>28</v>
      </c>
      <c r="C53" s="15"/>
      <c r="D53" t="s">
        <v>43</v>
      </c>
      <c r="E53" s="6"/>
      <c r="F53" s="3"/>
      <c r="G53" t="s">
        <v>32</v>
      </c>
      <c r="H53" t="s">
        <v>33</v>
      </c>
      <c r="I53" t="s">
        <v>34</v>
      </c>
      <c r="J53" t="s">
        <v>34</v>
      </c>
      <c r="Q53" t="s">
        <v>35</v>
      </c>
      <c r="R53" t="s">
        <v>16</v>
      </c>
      <c r="S53" t="s">
        <v>36</v>
      </c>
    </row>
    <row r="54" spans="1:27" s="3" customFormat="1">
      <c r="A54" s="3">
        <v>1</v>
      </c>
      <c r="B54" s="3">
        <v>9.6000000000000002E-2</v>
      </c>
      <c r="C54" s="15">
        <f t="shared" si="9"/>
        <v>8.6611916810575673E-2</v>
      </c>
      <c r="D54" s="3">
        <v>57.98</v>
      </c>
      <c r="E54" s="6">
        <f t="shared" si="10"/>
        <v>1.5522593997930321</v>
      </c>
      <c r="F54" s="3">
        <f>(C54-C$64)*E54</f>
        <v>1.6281866533896548E-2</v>
      </c>
      <c r="G54" s="6">
        <f>+F54-F$64</f>
        <v>1.6281866533896548E-2</v>
      </c>
      <c r="H54" s="3">
        <v>0.32390000000000002</v>
      </c>
      <c r="I54" s="3">
        <f t="shared" ref="I54:I62" si="12">+G54/H54</f>
        <v>5.0268189360594462E-2</v>
      </c>
      <c r="J54" s="3">
        <v>5.0268189360594386E-2</v>
      </c>
      <c r="Q54" s="3">
        <v>0.30399999999999999</v>
      </c>
      <c r="R54" s="3">
        <f t="shared" ref="R54:R63" si="13">(Q54*1.908)-0.022</f>
        <v>0.55803199999999997</v>
      </c>
      <c r="S54" s="3">
        <v>1.327</v>
      </c>
    </row>
    <row r="55" spans="1:27">
      <c r="A55">
        <v>2</v>
      </c>
      <c r="B55">
        <v>4.1000000000000002E-2</v>
      </c>
      <c r="C55" s="15">
        <f t="shared" si="9"/>
        <v>4.2234785024299865E-2</v>
      </c>
      <c r="D55">
        <v>47.59</v>
      </c>
      <c r="E55" s="6">
        <f t="shared" si="10"/>
        <v>1.8911536036982559</v>
      </c>
      <c r="F55" s="3">
        <f t="shared" ref="F55:F63" si="14">(C55-C$64)*E55</f>
        <v>-6.4087397334093313E-2</v>
      </c>
      <c r="G55" s="6">
        <f t="shared" ref="G55:G62" si="15">+F55-F$64</f>
        <v>-6.4087397334093313E-2</v>
      </c>
      <c r="H55">
        <v>0.34870000000000001</v>
      </c>
      <c r="I55" s="6">
        <f t="shared" si="12"/>
        <v>-0.18378949622624982</v>
      </c>
      <c r="Q55">
        <v>0.35899999999999999</v>
      </c>
      <c r="R55">
        <f t="shared" si="13"/>
        <v>0.66297199999999989</v>
      </c>
      <c r="S55">
        <v>1.3788</v>
      </c>
    </row>
    <row r="56" spans="1:27">
      <c r="A56">
        <v>3</v>
      </c>
      <c r="B56">
        <v>6.7000000000000004E-2</v>
      </c>
      <c r="C56" s="15">
        <f t="shared" si="9"/>
        <v>6.3213065505084792E-2</v>
      </c>
      <c r="D56">
        <v>48.86</v>
      </c>
      <c r="E56" s="6">
        <f t="shared" si="10"/>
        <v>1.8419975440032748</v>
      </c>
      <c r="F56" s="3">
        <f t="shared" si="14"/>
        <v>-2.3779656075703183E-2</v>
      </c>
      <c r="G56" s="6">
        <f t="shared" si="15"/>
        <v>-2.3779656075703183E-2</v>
      </c>
      <c r="H56">
        <v>0.43030000000000002</v>
      </c>
      <c r="I56" s="6">
        <f t="shared" si="12"/>
        <v>-5.5262970196846811E-2</v>
      </c>
      <c r="Q56">
        <v>0.38800000000000001</v>
      </c>
      <c r="R56">
        <f t="shared" si="13"/>
        <v>0.71830399999999994</v>
      </c>
      <c r="S56">
        <v>1.6677</v>
      </c>
    </row>
    <row r="57" spans="1:27" s="3" customFormat="1">
      <c r="A57" s="3" t="s">
        <v>44</v>
      </c>
      <c r="B57" s="3">
        <v>7.5999999999999998E-2</v>
      </c>
      <c r="C57" s="15">
        <f t="shared" ref="C57:C72" si="16">+(B57*B$14)+B$15</f>
        <v>7.0474777979202652E-2</v>
      </c>
      <c r="D57" s="3">
        <v>49.59</v>
      </c>
      <c r="E57" s="6">
        <f t="shared" ref="E57:E63" si="17">(25*3600)/D57/1000</f>
        <v>1.8148820326678765</v>
      </c>
      <c r="F57" s="3">
        <f t="shared" si="14"/>
        <v>-1.0250451163304097E-2</v>
      </c>
      <c r="G57" s="6">
        <f t="shared" si="15"/>
        <v>-1.0250451163304097E-2</v>
      </c>
      <c r="H57" s="3">
        <v>0.32</v>
      </c>
      <c r="I57" s="6">
        <f t="shared" si="12"/>
        <v>-3.2032659885325304E-2</v>
      </c>
      <c r="Q57" s="3">
        <v>0.40899999999999997</v>
      </c>
      <c r="R57" s="3">
        <f t="shared" si="13"/>
        <v>0.75837199999999994</v>
      </c>
      <c r="S57" s="3">
        <v>1.276</v>
      </c>
    </row>
    <row r="58" spans="1:27">
      <c r="A58">
        <v>5</v>
      </c>
      <c r="B58">
        <v>0.04</v>
      </c>
      <c r="C58" s="15">
        <f t="shared" si="16"/>
        <v>4.1427928082731214E-2</v>
      </c>
      <c r="D58">
        <v>62.41</v>
      </c>
      <c r="E58" s="6">
        <f t="shared" si="17"/>
        <v>1.4420765902900177</v>
      </c>
      <c r="F58" s="3">
        <f t="shared" si="14"/>
        <v>-5.0032628807413548E-2</v>
      </c>
      <c r="G58" s="6">
        <f t="shared" si="15"/>
        <v>-5.0032628807413548E-2</v>
      </c>
      <c r="H58">
        <v>0.39960000000000001</v>
      </c>
      <c r="I58" s="6">
        <f t="shared" si="12"/>
        <v>-0.12520677879733119</v>
      </c>
      <c r="Q58">
        <v>0.38400000000000001</v>
      </c>
      <c r="R58">
        <f t="shared" si="13"/>
        <v>0.71067199999999997</v>
      </c>
      <c r="S58">
        <v>1.6613</v>
      </c>
    </row>
    <row r="59" spans="1:27" s="3" customFormat="1">
      <c r="A59" s="3">
        <v>6</v>
      </c>
      <c r="B59" s="3">
        <v>9.6000000000000002E-2</v>
      </c>
      <c r="C59" s="15">
        <f t="shared" si="16"/>
        <v>8.6611916810575673E-2</v>
      </c>
      <c r="D59" s="3">
        <v>48.24</v>
      </c>
      <c r="E59" s="6">
        <f t="shared" si="17"/>
        <v>1.8656716417910448</v>
      </c>
      <c r="F59" s="3">
        <f t="shared" si="14"/>
        <v>1.9569291493269522E-2</v>
      </c>
      <c r="G59" s="6">
        <f t="shared" si="15"/>
        <v>1.9569291493269522E-2</v>
      </c>
      <c r="H59" s="3">
        <v>0.1779</v>
      </c>
      <c r="I59" s="3">
        <f t="shared" si="12"/>
        <v>0.11000163852315639</v>
      </c>
      <c r="J59" s="3">
        <v>0.11000163852315625</v>
      </c>
      <c r="Q59" s="3">
        <v>0.46600000000000003</v>
      </c>
      <c r="R59" s="3">
        <f t="shared" si="13"/>
        <v>0.86712800000000001</v>
      </c>
      <c r="S59" s="3">
        <v>0.76519999999999999</v>
      </c>
    </row>
    <row r="60" spans="1:27">
      <c r="A60">
        <v>7</v>
      </c>
      <c r="B60">
        <v>0.06</v>
      </c>
      <c r="C60" s="15">
        <f t="shared" si="16"/>
        <v>5.7565066914104235E-2</v>
      </c>
      <c r="D60">
        <v>47.06</v>
      </c>
      <c r="E60" s="6">
        <f t="shared" si="17"/>
        <v>1.9124521886952826</v>
      </c>
      <c r="F60" s="3">
        <f t="shared" si="14"/>
        <v>-3.5490732448939813E-2</v>
      </c>
      <c r="G60" s="6">
        <f t="shared" si="15"/>
        <v>-3.5490732448939813E-2</v>
      </c>
      <c r="H60">
        <v>0.2893</v>
      </c>
      <c r="I60" s="6">
        <f t="shared" si="12"/>
        <v>-0.12267795523311377</v>
      </c>
      <c r="Q60">
        <v>0.47899999999999998</v>
      </c>
      <c r="R60">
        <f t="shared" si="13"/>
        <v>0.89193199999999995</v>
      </c>
      <c r="S60">
        <v>1.1981999999999999</v>
      </c>
    </row>
    <row r="61" spans="1:27">
      <c r="A61">
        <v>8</v>
      </c>
      <c r="B61">
        <v>6.5000000000000002E-2</v>
      </c>
      <c r="C61" s="15">
        <f t="shared" si="16"/>
        <v>6.159935162194749E-2</v>
      </c>
      <c r="D61">
        <v>59.84</v>
      </c>
      <c r="E61" s="6">
        <f t="shared" si="17"/>
        <v>1.5040106951871657</v>
      </c>
      <c r="F61" s="3">
        <f t="shared" si="14"/>
        <v>-2.1843386452894631E-2</v>
      </c>
      <c r="G61" s="6">
        <f t="shared" si="15"/>
        <v>-2.1843386452894631E-2</v>
      </c>
      <c r="H61">
        <v>0.2334</v>
      </c>
      <c r="I61" s="6">
        <f t="shared" si="12"/>
        <v>-9.3587774005546839E-2</v>
      </c>
      <c r="Q61">
        <v>0.46700000000000003</v>
      </c>
      <c r="R61">
        <f t="shared" si="13"/>
        <v>0.86903600000000003</v>
      </c>
      <c r="S61">
        <v>0.98519999999999996</v>
      </c>
    </row>
    <row r="62" spans="1:27" s="3" customFormat="1">
      <c r="A62" s="3">
        <v>9</v>
      </c>
      <c r="B62" s="3">
        <v>8.4000000000000005E-2</v>
      </c>
      <c r="C62" s="15">
        <f t="shared" si="16"/>
        <v>7.692963351175186E-2</v>
      </c>
      <c r="D62" s="3">
        <v>56.67</v>
      </c>
      <c r="E62" s="6">
        <f t="shared" si="17"/>
        <v>1.5881418740074114</v>
      </c>
      <c r="F62" s="3">
        <f t="shared" si="14"/>
        <v>1.281403295238726E-3</v>
      </c>
      <c r="G62" s="6">
        <f t="shared" si="15"/>
        <v>1.281403295238726E-3</v>
      </c>
      <c r="H62" s="3">
        <v>0.36609999999999998</v>
      </c>
      <c r="I62" s="3">
        <f t="shared" si="12"/>
        <v>3.5001455756315928E-3</v>
      </c>
      <c r="J62" s="3">
        <v>3.5001455756315928E-3</v>
      </c>
      <c r="Q62" s="3">
        <v>0.38600000000000001</v>
      </c>
      <c r="R62" s="3">
        <f t="shared" si="13"/>
        <v>0.71448800000000001</v>
      </c>
      <c r="S62" s="3">
        <v>1.5403</v>
      </c>
    </row>
    <row r="63" spans="1:27">
      <c r="A63" t="s">
        <v>40</v>
      </c>
      <c r="B63">
        <v>1E-3</v>
      </c>
      <c r="C63" s="15">
        <f t="shared" si="16"/>
        <v>9.960507361553822E-3</v>
      </c>
      <c r="D63">
        <v>49.82</v>
      </c>
      <c r="E63" s="6">
        <f t="shared" si="17"/>
        <v>1.8065034122842232</v>
      </c>
      <c r="F63" s="3">
        <f t="shared" si="14"/>
        <v>-0.11952236508985638</v>
      </c>
      <c r="J63" s="10">
        <f>AVERAGE(J54:J62)</f>
        <v>5.4589991153127404E-2</v>
      </c>
      <c r="Q63">
        <v>0.45200000000000001</v>
      </c>
      <c r="R63">
        <f t="shared" si="13"/>
        <v>0.84041599999999994</v>
      </c>
    </row>
    <row r="64" spans="1:27">
      <c r="A64" t="s">
        <v>41</v>
      </c>
      <c r="B64">
        <v>8.3000000000000004E-2</v>
      </c>
      <c r="C64" s="15">
        <f t="shared" si="16"/>
        <v>7.6122776570183209E-2</v>
      </c>
      <c r="E64" s="6"/>
      <c r="F64" s="3"/>
      <c r="H64" s="6"/>
      <c r="J64" s="10">
        <f>+STDEV(J54:J62)</f>
        <v>5.338211758691639E-2</v>
      </c>
    </row>
    <row r="65" spans="1:19">
      <c r="C65" s="15"/>
      <c r="E65" s="6"/>
      <c r="F65" s="3"/>
      <c r="J65" s="10">
        <f>(J64/1.75)</f>
        <v>3.0504067192523653E-2</v>
      </c>
      <c r="N65" s="10"/>
    </row>
    <row r="66" spans="1:19">
      <c r="C66" s="15"/>
      <c r="E66" s="6"/>
      <c r="F66" s="3"/>
      <c r="J66" s="10">
        <f>+(J65/J63)*100</f>
        <v>55.87849814255943</v>
      </c>
      <c r="N66" s="10"/>
    </row>
    <row r="67" spans="1:19">
      <c r="A67" s="2" t="s">
        <v>46</v>
      </c>
      <c r="C67" s="15"/>
      <c r="D67" t="s">
        <v>25</v>
      </c>
      <c r="E67" s="6"/>
      <c r="F67" s="3"/>
      <c r="G67" t="s">
        <v>26</v>
      </c>
      <c r="I67" t="s">
        <v>26</v>
      </c>
      <c r="J67" t="s">
        <v>26</v>
      </c>
      <c r="N67" s="10"/>
    </row>
    <row r="68" spans="1:19">
      <c r="A68" t="s">
        <v>27</v>
      </c>
      <c r="B68" t="s">
        <v>28</v>
      </c>
      <c r="C68" s="15"/>
      <c r="D68" s="3" t="s">
        <v>43</v>
      </c>
      <c r="E68" s="6"/>
      <c r="F68" s="3"/>
      <c r="G68" s="3" t="s">
        <v>32</v>
      </c>
      <c r="H68" s="3" t="s">
        <v>33</v>
      </c>
      <c r="I68" s="3" t="s">
        <v>34</v>
      </c>
      <c r="J68" s="3" t="s">
        <v>34</v>
      </c>
      <c r="N68" s="10"/>
      <c r="Q68" t="s">
        <v>35</v>
      </c>
      <c r="R68" t="s">
        <v>16</v>
      </c>
    </row>
    <row r="69" spans="1:19" s="3" customFormat="1">
      <c r="A69" s="3">
        <v>1</v>
      </c>
      <c r="B69" s="3">
        <v>0.125</v>
      </c>
      <c r="C69" s="15">
        <f t="shared" si="16"/>
        <v>0.11001076811606655</v>
      </c>
      <c r="D69" s="3">
        <v>57.98</v>
      </c>
      <c r="E69" s="6">
        <f t="shared" ref="E69:E78" si="18">(25*3600)/D69/1000</f>
        <v>1.5522593997930321</v>
      </c>
      <c r="F69" s="3">
        <f>(C69-C$79)*E69</f>
        <v>5.2602953417204223E-2</v>
      </c>
      <c r="G69" s="6">
        <f>+F69-F$78</f>
        <v>-7.5664950581666029E-2</v>
      </c>
      <c r="H69" s="6">
        <v>0.32390000000000002</v>
      </c>
      <c r="I69" s="6">
        <f t="shared" ref="I69:I77" si="19">+G69/H69</f>
        <v>-0.23360589867757339</v>
      </c>
      <c r="J69"/>
      <c r="Q69" s="3">
        <v>0.32700000000000001</v>
      </c>
      <c r="R69" s="3">
        <f t="shared" ref="R69:R78" si="20">(Q69*1.908)-0.022</f>
        <v>0.60191600000000001</v>
      </c>
      <c r="S69" s="3" t="s">
        <v>36</v>
      </c>
    </row>
    <row r="70" spans="1:19">
      <c r="A70">
        <v>2</v>
      </c>
      <c r="B70">
        <v>8.6999999999999994E-2</v>
      </c>
      <c r="C70" s="15">
        <f t="shared" si="16"/>
        <v>7.9350204336457814E-2</v>
      </c>
      <c r="D70">
        <v>47.59</v>
      </c>
      <c r="E70" s="6">
        <f t="shared" si="18"/>
        <v>1.8911536036982559</v>
      </c>
      <c r="F70" s="3">
        <f t="shared" ref="F70:F78" si="21">(C70-C$79)*E70</f>
        <v>6.1035616508660299E-3</v>
      </c>
      <c r="G70" s="6">
        <f t="shared" ref="G70:G77" si="22">+F70-F$78</f>
        <v>-0.12216434234800422</v>
      </c>
      <c r="H70">
        <v>0.34870000000000001</v>
      </c>
      <c r="I70" s="6">
        <f t="shared" si="19"/>
        <v>-0.35034224934902269</v>
      </c>
      <c r="Q70">
        <v>0.41899999999999998</v>
      </c>
      <c r="R70">
        <f t="shared" si="20"/>
        <v>0.77745199999999992</v>
      </c>
      <c r="S70" s="3">
        <v>1.327</v>
      </c>
    </row>
    <row r="71" spans="1:19">
      <c r="A71">
        <v>3</v>
      </c>
      <c r="B71">
        <v>5.0999999999999997E-2</v>
      </c>
      <c r="C71" s="15">
        <f t="shared" si="16"/>
        <v>5.0303354439986375E-2</v>
      </c>
      <c r="D71" s="3">
        <v>48.86</v>
      </c>
      <c r="E71" s="6">
        <f t="shared" si="18"/>
        <v>1.8419975440032748</v>
      </c>
      <c r="F71" s="3">
        <f t="shared" si="21"/>
        <v>-4.7559312151406366E-2</v>
      </c>
      <c r="G71" s="6">
        <f t="shared" si="22"/>
        <v>-0.17582721615027663</v>
      </c>
      <c r="H71" s="3">
        <v>0.43030000000000002</v>
      </c>
      <c r="I71" s="3">
        <f t="shared" si="19"/>
        <v>-0.40861542214798191</v>
      </c>
      <c r="J71" s="3"/>
      <c r="Q71">
        <v>0.41599999999999998</v>
      </c>
      <c r="R71">
        <f t="shared" si="20"/>
        <v>0.77172799999999986</v>
      </c>
      <c r="S71">
        <v>1.3788</v>
      </c>
    </row>
    <row r="72" spans="1:19" s="3" customFormat="1">
      <c r="A72" s="3">
        <v>4</v>
      </c>
      <c r="B72" s="3">
        <v>4.1000000000000002E-2</v>
      </c>
      <c r="C72" s="15">
        <f t="shared" si="16"/>
        <v>4.2234785024299865E-2</v>
      </c>
      <c r="D72" s="3">
        <v>49.59</v>
      </c>
      <c r="E72" s="6">
        <f t="shared" si="18"/>
        <v>1.8148820326678765</v>
      </c>
      <c r="F72" s="3">
        <f t="shared" si="21"/>
        <v>-6.150270697982458E-2</v>
      </c>
      <c r="G72" s="6">
        <f t="shared" si="22"/>
        <v>-0.18977061097869483</v>
      </c>
      <c r="H72" s="6">
        <v>0.32</v>
      </c>
      <c r="I72" s="6">
        <f t="shared" si="19"/>
        <v>-0.59303315930842126</v>
      </c>
      <c r="J72"/>
      <c r="Q72" s="3">
        <v>0.41899999999999998</v>
      </c>
      <c r="R72" s="3">
        <f t="shared" si="20"/>
        <v>0.77745199999999992</v>
      </c>
      <c r="S72" s="3">
        <v>1.6677</v>
      </c>
    </row>
    <row r="73" spans="1:19">
      <c r="A73">
        <v>5</v>
      </c>
      <c r="B73">
        <v>5.7000000000000002E-2</v>
      </c>
      <c r="C73" s="15">
        <f t="shared" ref="C73:C88" si="23">+(B73*B$14)+B$15</f>
        <v>5.5144496089398282E-2</v>
      </c>
      <c r="D73" s="3">
        <v>62.41</v>
      </c>
      <c r="E73" s="6">
        <f t="shared" si="18"/>
        <v>1.4420765902900177</v>
      </c>
      <c r="F73" s="3">
        <f t="shared" si="21"/>
        <v>-3.0252287185877962E-2</v>
      </c>
      <c r="G73" s="6">
        <f t="shared" si="22"/>
        <v>-0.15852019118474822</v>
      </c>
      <c r="H73" s="3">
        <v>0.39960000000000001</v>
      </c>
      <c r="I73" s="3">
        <f t="shared" si="19"/>
        <v>-0.39669717513700753</v>
      </c>
      <c r="J73" s="3"/>
      <c r="Q73">
        <v>0.32900000000000001</v>
      </c>
      <c r="R73">
        <f t="shared" si="20"/>
        <v>0.60573199999999994</v>
      </c>
      <c r="S73" s="3">
        <v>1.276</v>
      </c>
    </row>
    <row r="74" spans="1:19" s="3" customFormat="1">
      <c r="A74" s="3">
        <v>6</v>
      </c>
      <c r="B74" s="3">
        <v>8.7999999999999995E-2</v>
      </c>
      <c r="C74" s="15">
        <f t="shared" si="23"/>
        <v>8.0157061278026465E-2</v>
      </c>
      <c r="D74" s="3">
        <v>48.24</v>
      </c>
      <c r="E74" s="6">
        <f t="shared" si="18"/>
        <v>1.8656716417910448</v>
      </c>
      <c r="F74" s="3">
        <f t="shared" si="21"/>
        <v>7.5266505743344318E-3</v>
      </c>
      <c r="G74" s="6">
        <f t="shared" si="22"/>
        <v>-0.12074125342453582</v>
      </c>
      <c r="H74" s="6">
        <v>0.1779</v>
      </c>
      <c r="I74" s="6">
        <f t="shared" si="19"/>
        <v>-0.67870294224022376</v>
      </c>
      <c r="J74"/>
      <c r="Q74" s="3">
        <v>0.39900000000000002</v>
      </c>
      <c r="R74" s="3">
        <f t="shared" si="20"/>
        <v>0.73929199999999995</v>
      </c>
      <c r="S74" s="3">
        <v>1.6613</v>
      </c>
    </row>
    <row r="75" spans="1:19">
      <c r="A75">
        <v>7</v>
      </c>
      <c r="B75">
        <v>5.1999999999999998E-2</v>
      </c>
      <c r="C75" s="15">
        <f t="shared" si="23"/>
        <v>5.1110211381555026E-2</v>
      </c>
      <c r="D75">
        <v>47.06</v>
      </c>
      <c r="E75" s="6">
        <f t="shared" si="18"/>
        <v>1.9124521886952826</v>
      </c>
      <c r="F75" s="3">
        <f t="shared" si="21"/>
        <v>-4.7835335039875401E-2</v>
      </c>
      <c r="G75" s="6">
        <f t="shared" si="22"/>
        <v>-0.17610323903874564</v>
      </c>
      <c r="H75">
        <v>0.2893</v>
      </c>
      <c r="I75" s="6">
        <f t="shared" si="19"/>
        <v>-0.60872187707827741</v>
      </c>
      <c r="Q75">
        <v>0.44700000000000001</v>
      </c>
      <c r="R75">
        <f t="shared" si="20"/>
        <v>0.83087599999999995</v>
      </c>
      <c r="S75" s="3">
        <v>0.76519999999999999</v>
      </c>
    </row>
    <row r="76" spans="1:19">
      <c r="A76">
        <v>8</v>
      </c>
      <c r="B76">
        <v>5.8000000000000003E-2</v>
      </c>
      <c r="C76" s="15">
        <f t="shared" si="23"/>
        <v>5.5951353030966933E-2</v>
      </c>
      <c r="D76" s="3">
        <v>59.84</v>
      </c>
      <c r="E76" s="6">
        <f t="shared" si="18"/>
        <v>1.5040106951871657</v>
      </c>
      <c r="F76" s="3">
        <f t="shared" si="21"/>
        <v>-3.0338036740131431E-2</v>
      </c>
      <c r="G76" s="6">
        <f t="shared" si="22"/>
        <v>-0.15860594073900169</v>
      </c>
      <c r="H76" s="3">
        <v>0.2334</v>
      </c>
      <c r="I76" s="3">
        <f t="shared" si="19"/>
        <v>-0.67954559014139548</v>
      </c>
      <c r="J76" s="3"/>
      <c r="Q76">
        <v>0.4</v>
      </c>
      <c r="R76">
        <f t="shared" si="20"/>
        <v>0.74119999999999997</v>
      </c>
      <c r="S76">
        <v>1.1981999999999999</v>
      </c>
    </row>
    <row r="77" spans="1:19" s="3" customFormat="1">
      <c r="A77" s="3">
        <v>9</v>
      </c>
      <c r="B77" s="3">
        <v>4.1000000000000002E-2</v>
      </c>
      <c r="C77" s="15">
        <f t="shared" si="23"/>
        <v>4.2234785024299865E-2</v>
      </c>
      <c r="D77" s="3">
        <v>56.67</v>
      </c>
      <c r="E77" s="6">
        <f t="shared" si="18"/>
        <v>1.5881418740074114</v>
      </c>
      <c r="F77" s="3">
        <f t="shared" si="21"/>
        <v>-5.3818938400026488E-2</v>
      </c>
      <c r="G77" s="6">
        <f t="shared" si="22"/>
        <v>-0.18208684239889675</v>
      </c>
      <c r="H77" s="6">
        <v>0.36609999999999998</v>
      </c>
      <c r="I77" s="6">
        <f t="shared" si="19"/>
        <v>-0.49736914066893406</v>
      </c>
      <c r="J77"/>
      <c r="Q77" s="3">
        <v>0.44600000000000001</v>
      </c>
      <c r="R77" s="3">
        <f t="shared" si="20"/>
        <v>0.82896799999999993</v>
      </c>
      <c r="S77" s="3">
        <v>0.98519999999999996</v>
      </c>
    </row>
    <row r="78" spans="1:19">
      <c r="A78" t="s">
        <v>40</v>
      </c>
      <c r="B78">
        <v>0.17100000000000001</v>
      </c>
      <c r="C78" s="15">
        <f t="shared" si="23"/>
        <v>0.1471261874282245</v>
      </c>
      <c r="D78">
        <v>49.82</v>
      </c>
      <c r="E78" s="6">
        <f t="shared" si="18"/>
        <v>1.8065034122842232</v>
      </c>
      <c r="F78" s="3">
        <f t="shared" si="21"/>
        <v>0.12826790399887025</v>
      </c>
      <c r="J78" s="10"/>
      <c r="Q78">
        <v>0.436</v>
      </c>
      <c r="R78">
        <f t="shared" si="20"/>
        <v>0.80988799999999994</v>
      </c>
      <c r="S78" s="3">
        <v>1.5403</v>
      </c>
    </row>
    <row r="79" spans="1:19">
      <c r="A79" t="s">
        <v>41</v>
      </c>
      <c r="B79">
        <v>8.3000000000000004E-2</v>
      </c>
      <c r="C79" s="15">
        <f t="shared" si="23"/>
        <v>7.6122776570183209E-2</v>
      </c>
      <c r="E79" s="6"/>
      <c r="F79" s="3"/>
      <c r="J79" s="10"/>
    </row>
    <row r="80" spans="1:19">
      <c r="C80" s="15"/>
      <c r="E80" s="6"/>
      <c r="F80" s="3"/>
      <c r="H80" s="6"/>
      <c r="J80" s="10"/>
    </row>
    <row r="81" spans="1:19">
      <c r="C81" s="15"/>
      <c r="E81" s="6"/>
      <c r="F81" s="3"/>
      <c r="J81" s="10"/>
      <c r="N81" s="10"/>
    </row>
    <row r="82" spans="1:19">
      <c r="A82" s="2" t="s">
        <v>47</v>
      </c>
      <c r="C82" s="15"/>
      <c r="D82" s="3" t="s">
        <v>25</v>
      </c>
      <c r="E82" s="6"/>
      <c r="F82" s="3"/>
      <c r="G82" s="3" t="s">
        <v>26</v>
      </c>
      <c r="H82" s="3"/>
      <c r="I82" s="3" t="s">
        <v>26</v>
      </c>
      <c r="J82" s="3" t="s">
        <v>26</v>
      </c>
      <c r="N82" s="10"/>
    </row>
    <row r="83" spans="1:19">
      <c r="A83" t="s">
        <v>27</v>
      </c>
      <c r="B83" t="s">
        <v>28</v>
      </c>
      <c r="C83" s="15"/>
      <c r="D83" t="s">
        <v>43</v>
      </c>
      <c r="E83" s="6"/>
      <c r="F83" s="3"/>
      <c r="G83" t="s">
        <v>32</v>
      </c>
      <c r="H83" t="s">
        <v>33</v>
      </c>
      <c r="I83" t="s">
        <v>34</v>
      </c>
      <c r="J83" t="s">
        <v>34</v>
      </c>
      <c r="N83" s="10"/>
      <c r="Q83" t="s">
        <v>35</v>
      </c>
      <c r="R83" t="s">
        <v>16</v>
      </c>
    </row>
    <row r="84" spans="1:19" s="3" customFormat="1">
      <c r="A84" s="3">
        <v>1</v>
      </c>
      <c r="C84" s="15">
        <f t="shared" si="23"/>
        <v>9.1536504199851709E-3</v>
      </c>
      <c r="D84" s="3">
        <v>57.98</v>
      </c>
      <c r="E84" s="6">
        <f t="shared" ref="E84:E93" si="24">(25*3600)/D84/1000</f>
        <v>1.5522593997930321</v>
      </c>
      <c r="F84" s="3">
        <f>(C84-C$94)*E84</f>
        <v>-0.10395345556257025</v>
      </c>
      <c r="G84" s="6">
        <f>+F84-F$93</f>
        <v>-0.12581730283510495</v>
      </c>
      <c r="H84" s="6">
        <v>0.32390000000000002</v>
      </c>
      <c r="I84" s="6">
        <f>+G84/H84</f>
        <v>-0.38844489915129654</v>
      </c>
      <c r="J84"/>
      <c r="N84" s="15"/>
      <c r="Q84" s="3">
        <v>0.441</v>
      </c>
      <c r="R84" s="3">
        <f t="shared" ref="R84:R93" si="25">(Q84*1.908)-0.022</f>
        <v>0.81942799999999993</v>
      </c>
    </row>
    <row r="85" spans="1:19">
      <c r="A85">
        <v>2</v>
      </c>
      <c r="B85">
        <v>7.9000000000000001E-2</v>
      </c>
      <c r="C85" s="15">
        <f t="shared" si="23"/>
        <v>7.2895348803908605E-2</v>
      </c>
      <c r="D85" s="3">
        <v>47.59</v>
      </c>
      <c r="E85" s="6">
        <f t="shared" si="24"/>
        <v>1.8911536036982559</v>
      </c>
      <c r="F85" s="3">
        <f t="shared" ref="F85:F93" si="26">(C85-C$94)*E85</f>
        <v>-6.1035616508660299E-3</v>
      </c>
      <c r="G85" s="6">
        <f t="shared" ref="G85:G92" si="27">+F85-F$93</f>
        <v>-2.796740892340073E-2</v>
      </c>
      <c r="H85" s="3">
        <v>0.34870000000000001</v>
      </c>
      <c r="I85" s="3">
        <f t="shared" ref="I85:I92" si="28">+G85/H85</f>
        <v>-8.0204786129626407E-2</v>
      </c>
      <c r="J85" s="3"/>
      <c r="Q85">
        <v>0.36299999999999999</v>
      </c>
      <c r="R85">
        <f t="shared" si="25"/>
        <v>0.67060399999999998</v>
      </c>
      <c r="S85" t="s">
        <v>36</v>
      </c>
    </row>
    <row r="86" spans="1:19">
      <c r="A86">
        <v>3</v>
      </c>
      <c r="B86">
        <v>3.6999999999999998E-2</v>
      </c>
      <c r="C86" s="15">
        <f t="shared" si="23"/>
        <v>3.900735725802526E-2</v>
      </c>
      <c r="D86">
        <v>48.86</v>
      </c>
      <c r="E86" s="6">
        <f t="shared" si="24"/>
        <v>1.8419975440032748</v>
      </c>
      <c r="F86" s="3">
        <f t="shared" si="26"/>
        <v>-6.8366511217646656E-2</v>
      </c>
      <c r="G86" s="6">
        <f t="shared" si="27"/>
        <v>-9.023035849018135E-2</v>
      </c>
      <c r="H86">
        <v>0.43030000000000002</v>
      </c>
      <c r="I86" s="6">
        <f t="shared" si="28"/>
        <v>-0.20969174643314281</v>
      </c>
      <c r="Q86">
        <v>0.39</v>
      </c>
      <c r="R86">
        <f t="shared" si="25"/>
        <v>0.72211999999999998</v>
      </c>
      <c r="S86" s="3">
        <v>1.327</v>
      </c>
    </row>
    <row r="87" spans="1:19" s="3" customFormat="1">
      <c r="A87" s="3">
        <v>4</v>
      </c>
      <c r="B87" s="3">
        <v>5.1999999999999998E-2</v>
      </c>
      <c r="C87" s="15">
        <f t="shared" si="23"/>
        <v>5.1110211381555026E-2</v>
      </c>
      <c r="D87" s="3">
        <v>49.59</v>
      </c>
      <c r="E87" s="6">
        <f t="shared" si="24"/>
        <v>1.8148820326678765</v>
      </c>
      <c r="F87" s="3">
        <f t="shared" si="26"/>
        <v>-4.5394855151775285E-2</v>
      </c>
      <c r="G87" s="6">
        <f t="shared" si="27"/>
        <v>-6.725870242430998E-2</v>
      </c>
      <c r="H87" s="3">
        <v>0.32</v>
      </c>
      <c r="I87" s="6">
        <f t="shared" si="28"/>
        <v>-0.21018344507596867</v>
      </c>
      <c r="Q87" s="3">
        <v>0.318</v>
      </c>
      <c r="R87" s="3">
        <f t="shared" si="25"/>
        <v>0.58474399999999993</v>
      </c>
      <c r="S87" s="3">
        <v>1.3788</v>
      </c>
    </row>
    <row r="88" spans="1:19">
      <c r="A88">
        <v>5</v>
      </c>
      <c r="B88">
        <v>7.1999999999999995E-2</v>
      </c>
      <c r="C88" s="15">
        <f t="shared" si="23"/>
        <v>6.7247350212928048E-2</v>
      </c>
      <c r="D88">
        <v>62.41</v>
      </c>
      <c r="E88" s="6">
        <f t="shared" si="24"/>
        <v>1.4420765902900177</v>
      </c>
      <c r="F88" s="3">
        <f t="shared" si="26"/>
        <v>-1.2799044578640676E-2</v>
      </c>
      <c r="G88" s="6">
        <f t="shared" si="27"/>
        <v>-3.4662891851175381E-2</v>
      </c>
      <c r="H88">
        <v>0.39960000000000001</v>
      </c>
      <c r="I88" s="6">
        <f t="shared" si="28"/>
        <v>-8.6743973601539986E-2</v>
      </c>
      <c r="Q88">
        <v>0.42499999999999999</v>
      </c>
      <c r="R88">
        <f t="shared" si="25"/>
        <v>0.78889999999999993</v>
      </c>
      <c r="S88">
        <v>1.6677</v>
      </c>
    </row>
    <row r="89" spans="1:19" s="3" customFormat="1">
      <c r="A89" s="3">
        <v>6</v>
      </c>
      <c r="B89" s="3">
        <v>3.9E-2</v>
      </c>
      <c r="C89" s="15">
        <f t="shared" ref="C89:C104" si="29">+(B89*B$14)+B$15</f>
        <v>4.0621071141162562E-2</v>
      </c>
      <c r="D89" s="3">
        <v>48.24</v>
      </c>
      <c r="E89" s="6">
        <f t="shared" si="24"/>
        <v>1.8656716417910448</v>
      </c>
      <c r="F89" s="3">
        <f t="shared" si="26"/>
        <v>-6.6234525054142998E-2</v>
      </c>
      <c r="G89" s="6">
        <f t="shared" si="27"/>
        <v>-8.8098372326677693E-2</v>
      </c>
      <c r="H89" s="6">
        <v>0.1779</v>
      </c>
      <c r="I89" s="6">
        <f t="shared" si="28"/>
        <v>-0.49521288547879533</v>
      </c>
      <c r="J89"/>
      <c r="Q89" s="3">
        <v>0.38400000000000001</v>
      </c>
      <c r="R89" s="3">
        <f t="shared" si="25"/>
        <v>0.71067199999999997</v>
      </c>
      <c r="S89" s="3">
        <v>1.276</v>
      </c>
    </row>
    <row r="90" spans="1:19">
      <c r="A90">
        <v>7</v>
      </c>
      <c r="B90">
        <v>9.4E-2</v>
      </c>
      <c r="C90" s="15">
        <f t="shared" si="29"/>
        <v>8.4998202927438371E-2</v>
      </c>
      <c r="D90" s="3">
        <v>47.06</v>
      </c>
      <c r="E90" s="6">
        <f t="shared" si="24"/>
        <v>1.9124521886952826</v>
      </c>
      <c r="F90" s="3">
        <f t="shared" si="26"/>
        <v>1.6973828562536434E-2</v>
      </c>
      <c r="G90" s="6">
        <f t="shared" si="27"/>
        <v>-4.890018709998268E-3</v>
      </c>
      <c r="H90" s="3">
        <v>0.2893</v>
      </c>
      <c r="I90" s="3">
        <f t="shared" si="28"/>
        <v>-1.6902933667467226E-2</v>
      </c>
      <c r="J90" s="3"/>
      <c r="Q90">
        <v>0.41499999999999998</v>
      </c>
      <c r="R90">
        <f t="shared" si="25"/>
        <v>0.76981999999999995</v>
      </c>
      <c r="S90">
        <v>1.6613</v>
      </c>
    </row>
    <row r="91" spans="1:19">
      <c r="A91">
        <v>8</v>
      </c>
      <c r="B91">
        <v>3.1E-2</v>
      </c>
      <c r="C91" s="15">
        <f t="shared" si="29"/>
        <v>3.4166215608613354E-2</v>
      </c>
      <c r="D91">
        <v>59.84</v>
      </c>
      <c r="E91" s="6">
        <f t="shared" si="24"/>
        <v>1.5040106951871657</v>
      </c>
      <c r="F91" s="3">
        <f t="shared" si="26"/>
        <v>-6.3103116419473373E-2</v>
      </c>
      <c r="G91" s="6">
        <f t="shared" si="27"/>
        <v>-8.4966963692008068E-2</v>
      </c>
      <c r="H91">
        <v>0.2334</v>
      </c>
      <c r="I91" s="6">
        <f t="shared" si="28"/>
        <v>-0.36404011864613567</v>
      </c>
      <c r="Q91">
        <v>0.44900000000000001</v>
      </c>
      <c r="R91">
        <f t="shared" si="25"/>
        <v>0.83469199999999999</v>
      </c>
      <c r="S91" s="3">
        <v>0.76519999999999999</v>
      </c>
    </row>
    <row r="92" spans="1:19" s="3" customFormat="1">
      <c r="A92" s="3">
        <v>9</v>
      </c>
      <c r="B92" s="3">
        <v>8.4000000000000005E-2</v>
      </c>
      <c r="C92" s="15">
        <f t="shared" si="29"/>
        <v>7.692963351175186E-2</v>
      </c>
      <c r="D92" s="3">
        <v>56.67</v>
      </c>
      <c r="E92" s="6">
        <f t="shared" si="24"/>
        <v>1.5881418740074114</v>
      </c>
      <c r="F92" s="3">
        <f t="shared" si="26"/>
        <v>1.281403295238726E-3</v>
      </c>
      <c r="G92" s="6">
        <f t="shared" si="27"/>
        <v>-2.0582443977295976E-2</v>
      </c>
      <c r="H92" s="6">
        <v>0.36609999999999998</v>
      </c>
      <c r="I92" s="6">
        <f t="shared" si="28"/>
        <v>-5.6220824849210538E-2</v>
      </c>
      <c r="J92"/>
      <c r="Q92" s="3">
        <v>0.45600000000000002</v>
      </c>
      <c r="R92" s="3">
        <f t="shared" si="25"/>
        <v>0.84804800000000002</v>
      </c>
      <c r="S92" s="3">
        <v>1.1981999999999999</v>
      </c>
    </row>
    <row r="93" spans="1:19">
      <c r="A93" t="s">
        <v>40</v>
      </c>
      <c r="B93">
        <v>9.8000000000000004E-2</v>
      </c>
      <c r="C93" s="15">
        <f t="shared" si="29"/>
        <v>8.8225630693712975E-2</v>
      </c>
      <c r="D93">
        <v>49.82</v>
      </c>
      <c r="E93" s="6">
        <f t="shared" si="24"/>
        <v>1.8065034122842232</v>
      </c>
      <c r="F93" s="3">
        <f t="shared" si="26"/>
        <v>2.1863847272534702E-2</v>
      </c>
      <c r="J93" s="10"/>
      <c r="Q93">
        <v>0.434</v>
      </c>
      <c r="R93">
        <f t="shared" si="25"/>
        <v>0.8060719999999999</v>
      </c>
      <c r="S93">
        <v>0.98519999999999996</v>
      </c>
    </row>
    <row r="94" spans="1:19">
      <c r="A94" t="s">
        <v>41</v>
      </c>
      <c r="B94">
        <v>8.3000000000000004E-2</v>
      </c>
      <c r="C94" s="15">
        <f t="shared" si="29"/>
        <v>7.6122776570183209E-2</v>
      </c>
      <c r="E94" s="6"/>
      <c r="F94" s="3"/>
      <c r="J94" s="10"/>
      <c r="S94" s="3">
        <v>1.5403</v>
      </c>
    </row>
    <row r="95" spans="1:19">
      <c r="C95" s="15"/>
      <c r="F95" s="3"/>
      <c r="J95" s="10"/>
    </row>
    <row r="96" spans="1:19">
      <c r="C96" s="15"/>
      <c r="E96" s="6"/>
      <c r="F96" s="3"/>
      <c r="J96" s="10"/>
    </row>
    <row r="97" spans="1:19">
      <c r="C97" s="15"/>
      <c r="E97" s="6"/>
      <c r="F97" s="3"/>
    </row>
    <row r="98" spans="1:19">
      <c r="C98" s="15"/>
      <c r="E98" s="6"/>
      <c r="F98" s="3"/>
    </row>
    <row r="99" spans="1:19">
      <c r="A99" s="11" t="s">
        <v>48</v>
      </c>
      <c r="B99" s="3"/>
      <c r="C99" s="15"/>
      <c r="E99" s="6"/>
      <c r="F99" s="3"/>
    </row>
    <row r="100" spans="1:19">
      <c r="A100" s="11" t="s">
        <v>22</v>
      </c>
      <c r="B100" t="s">
        <v>49</v>
      </c>
      <c r="C100" s="15"/>
      <c r="D100" t="s">
        <v>25</v>
      </c>
      <c r="E100" s="6"/>
      <c r="F100" s="3"/>
      <c r="G100" t="s">
        <v>26</v>
      </c>
      <c r="I100" t="s">
        <v>26</v>
      </c>
      <c r="J100" t="s">
        <v>26</v>
      </c>
    </row>
    <row r="101" spans="1:19">
      <c r="A101" t="s">
        <v>27</v>
      </c>
      <c r="B101" t="s">
        <v>28</v>
      </c>
      <c r="C101" s="15"/>
      <c r="D101" t="s">
        <v>43</v>
      </c>
      <c r="E101" s="6"/>
      <c r="F101" s="3"/>
      <c r="G101" t="s">
        <v>32</v>
      </c>
      <c r="H101" t="s">
        <v>33</v>
      </c>
      <c r="I101" t="s">
        <v>34</v>
      </c>
      <c r="J101" t="s">
        <v>34</v>
      </c>
      <c r="Q101" t="s">
        <v>35</v>
      </c>
      <c r="R101" t="s">
        <v>16</v>
      </c>
      <c r="S101" t="s">
        <v>36</v>
      </c>
    </row>
    <row r="102" spans="1:19">
      <c r="A102">
        <v>1</v>
      </c>
      <c r="B102">
        <v>0.65900000000000003</v>
      </c>
      <c r="C102" s="15">
        <f t="shared" si="29"/>
        <v>0.54087237491372619</v>
      </c>
      <c r="D102" s="6">
        <v>46.17</v>
      </c>
      <c r="E102" s="6">
        <f t="shared" ref="E102:E104" si="30">(25*3600)/D102/1000</f>
        <v>1.9493177387914229</v>
      </c>
      <c r="F102" s="3">
        <f>(C102-C$112)*E102</f>
        <v>0.17930154257081124</v>
      </c>
      <c r="G102" s="6">
        <f>+F102-F$111</f>
        <v>7.8045614211623662E-2</v>
      </c>
      <c r="H102" s="6">
        <v>0.3004</v>
      </c>
      <c r="I102" s="6">
        <f t="shared" ref="I102:I110" si="31">+G102/H102</f>
        <v>0.25980563985227584</v>
      </c>
      <c r="J102">
        <v>0.25980563985227584</v>
      </c>
      <c r="K102" s="6"/>
      <c r="N102" s="6"/>
      <c r="Q102">
        <v>1.57</v>
      </c>
      <c r="R102">
        <f t="shared" ref="R102:R111" si="32">(Q102*1.908)-0.022</f>
        <v>2.97356</v>
      </c>
      <c r="S102" s="6">
        <v>1.2178</v>
      </c>
    </row>
    <row r="103" spans="1:19">
      <c r="A103">
        <v>2</v>
      </c>
      <c r="B103">
        <v>0.66400000000000003</v>
      </c>
      <c r="C103" s="15">
        <f t="shared" si="29"/>
        <v>0.54490665962156948</v>
      </c>
      <c r="D103">
        <v>50.57</v>
      </c>
      <c r="E103" s="6">
        <f t="shared" si="30"/>
        <v>1.7797112912794146</v>
      </c>
      <c r="F103" s="3">
        <f t="shared" ref="F103:F111" si="33">(C103-C$112)*E103</f>
        <v>0.17088071671347144</v>
      </c>
      <c r="G103" s="6">
        <f t="shared" ref="G103:G110" si="34">+F103-F$111</f>
        <v>6.9624788354283859E-2</v>
      </c>
      <c r="H103">
        <v>0.21099999999999999</v>
      </c>
      <c r="I103" s="6">
        <f t="shared" si="31"/>
        <v>0.32997530025726951</v>
      </c>
      <c r="J103">
        <v>0.32997530025726934</v>
      </c>
      <c r="N103" s="6"/>
      <c r="Q103">
        <v>1.48</v>
      </c>
      <c r="R103">
        <f t="shared" si="32"/>
        <v>2.8018399999999999</v>
      </c>
      <c r="S103">
        <v>0.88560000000000005</v>
      </c>
    </row>
    <row r="104" spans="1:19">
      <c r="A104">
        <v>3</v>
      </c>
      <c r="B104">
        <v>0.58599999999999997</v>
      </c>
      <c r="C104" s="15">
        <f t="shared" si="29"/>
        <v>0.48197181817921464</v>
      </c>
      <c r="D104">
        <v>51.89</v>
      </c>
      <c r="E104" s="6">
        <f t="shared" si="30"/>
        <v>1.7344382347273077</v>
      </c>
      <c r="F104" s="3">
        <f t="shared" si="33"/>
        <v>5.7377184705883884E-2</v>
      </c>
      <c r="G104" s="6">
        <f t="shared" si="34"/>
        <v>-4.3878743653303694E-2</v>
      </c>
      <c r="H104">
        <v>0.23810000000000001</v>
      </c>
      <c r="I104" s="6">
        <f t="shared" si="31"/>
        <v>-0.18428703760312345</v>
      </c>
      <c r="N104" s="6"/>
      <c r="Q104">
        <v>1.58</v>
      </c>
      <c r="R104">
        <f t="shared" si="32"/>
        <v>2.9926400000000002</v>
      </c>
      <c r="S104">
        <v>0.95740000000000003</v>
      </c>
    </row>
    <row r="105" spans="1:19">
      <c r="A105">
        <v>4</v>
      </c>
      <c r="B105">
        <v>0.61599999999999999</v>
      </c>
      <c r="C105" s="15">
        <f t="shared" ref="C105:C120" si="35">+(B105*B$14)+B$15</f>
        <v>0.50617752642627423</v>
      </c>
      <c r="D105">
        <v>53.28</v>
      </c>
      <c r="E105" s="6">
        <f t="shared" ref="E105:E120" si="36">(25*3600)/D105/1000</f>
        <v>1.6891891891891893</v>
      </c>
      <c r="F105" s="3">
        <f t="shared" si="33"/>
        <v>9.6768315627321286E-2</v>
      </c>
      <c r="G105" s="6">
        <f t="shared" si="34"/>
        <v>-4.4876127318662917E-3</v>
      </c>
      <c r="H105">
        <v>0.28749999999999998</v>
      </c>
      <c r="I105" s="6">
        <f t="shared" si="31"/>
        <v>-1.560908776301319E-2</v>
      </c>
      <c r="N105" s="6"/>
      <c r="Q105" t="s">
        <v>50</v>
      </c>
      <c r="R105" t="e">
        <f t="shared" si="32"/>
        <v>#VALUE!</v>
      </c>
      <c r="S105">
        <v>1.4239999999999999</v>
      </c>
    </row>
    <row r="106" spans="1:19">
      <c r="A106">
        <v>5</v>
      </c>
      <c r="B106">
        <v>0.59399999999999997</v>
      </c>
      <c r="C106" s="15">
        <f t="shared" si="35"/>
        <v>0.4884266737117639</v>
      </c>
      <c r="D106">
        <v>48.75</v>
      </c>
      <c r="E106" s="6">
        <f t="shared" si="36"/>
        <v>1.8461538461538463</v>
      </c>
      <c r="F106" s="3">
        <f t="shared" si="33"/>
        <v>7.2989520252671775E-2</v>
      </c>
      <c r="G106" s="6">
        <f t="shared" si="34"/>
        <v>-2.8266408106515803E-2</v>
      </c>
      <c r="H106">
        <v>0.25829999999999997</v>
      </c>
      <c r="I106" s="6">
        <f t="shared" si="31"/>
        <v>-0.10943247427996827</v>
      </c>
      <c r="N106" s="6"/>
      <c r="Q106">
        <v>1.48</v>
      </c>
      <c r="R106">
        <f t="shared" si="32"/>
        <v>2.8018399999999999</v>
      </c>
      <c r="S106">
        <v>0.98299999999999998</v>
      </c>
    </row>
    <row r="107" spans="1:19" s="3" customFormat="1">
      <c r="A107" s="3" t="s">
        <v>51</v>
      </c>
      <c r="B107" s="3">
        <v>0.42399999999999999</v>
      </c>
      <c r="C107" s="15">
        <f t="shared" si="35"/>
        <v>0.35126099364509322</v>
      </c>
      <c r="D107" s="3">
        <v>49</v>
      </c>
      <c r="E107" s="6">
        <f t="shared" si="36"/>
        <v>1.8367346938775511</v>
      </c>
      <c r="F107" s="3">
        <f t="shared" si="33"/>
        <v>-0.17931983864658393</v>
      </c>
      <c r="G107" s="6">
        <f t="shared" si="34"/>
        <v>-0.28057576700577153</v>
      </c>
      <c r="H107" s="3">
        <v>0.25990000000000002</v>
      </c>
      <c r="I107" s="3">
        <f t="shared" si="31"/>
        <v>-1.0795527780137419</v>
      </c>
      <c r="Q107" s="3" t="s">
        <v>52</v>
      </c>
      <c r="R107" s="3" t="e">
        <f t="shared" si="32"/>
        <v>#VALUE!</v>
      </c>
      <c r="S107" s="3">
        <v>1.0907</v>
      </c>
    </row>
    <row r="108" spans="1:19">
      <c r="A108">
        <v>7</v>
      </c>
      <c r="B108">
        <v>0.53200000000000003</v>
      </c>
      <c r="C108" s="15">
        <f t="shared" si="35"/>
        <v>0.43840154333450754</v>
      </c>
      <c r="D108">
        <v>60.06</v>
      </c>
      <c r="E108" s="6">
        <f t="shared" si="36"/>
        <v>1.4985014985014984</v>
      </c>
      <c r="F108" s="3">
        <f t="shared" si="33"/>
        <v>-1.5717992368220517E-2</v>
      </c>
      <c r="G108" s="6">
        <f t="shared" si="34"/>
        <v>-0.11697392072740809</v>
      </c>
      <c r="H108">
        <v>0.2712</v>
      </c>
      <c r="I108" s="6">
        <f t="shared" si="31"/>
        <v>-0.43131976669398264</v>
      </c>
      <c r="N108" s="6"/>
      <c r="Q108">
        <v>1.2250000000000001</v>
      </c>
      <c r="R108">
        <f t="shared" si="32"/>
        <v>2.3153000000000001</v>
      </c>
      <c r="S108">
        <v>1.0566</v>
      </c>
    </row>
    <row r="109" spans="1:19">
      <c r="A109">
        <v>8</v>
      </c>
      <c r="B109">
        <v>0.40799999999999997</v>
      </c>
      <c r="C109" s="15">
        <f t="shared" si="35"/>
        <v>0.33835128257999481</v>
      </c>
      <c r="D109">
        <v>46.86</v>
      </c>
      <c r="E109" s="6">
        <f t="shared" si="36"/>
        <v>1.9206145966709349</v>
      </c>
      <c r="F109" s="3">
        <f t="shared" si="33"/>
        <v>-0.21230358705807664</v>
      </c>
      <c r="G109" s="6">
        <f t="shared" si="34"/>
        <v>-0.31355951541726423</v>
      </c>
      <c r="H109">
        <v>0.25040000000000001</v>
      </c>
      <c r="I109" s="6">
        <f t="shared" si="31"/>
        <v>-1.2522344864906718</v>
      </c>
      <c r="N109" s="6"/>
      <c r="Q109">
        <v>1.2949999999999999</v>
      </c>
      <c r="R109">
        <f t="shared" si="32"/>
        <v>2.4488599999999998</v>
      </c>
      <c r="S109">
        <v>1.0736000000000001</v>
      </c>
    </row>
    <row r="110" spans="1:19">
      <c r="A110">
        <v>9</v>
      </c>
      <c r="B110">
        <v>0.45200000000000001</v>
      </c>
      <c r="C110" s="15">
        <f t="shared" si="35"/>
        <v>0.37385298800901545</v>
      </c>
      <c r="D110" s="6">
        <v>51.48</v>
      </c>
      <c r="E110" s="6">
        <f t="shared" si="36"/>
        <v>1.7482517482517483</v>
      </c>
      <c r="F110" s="3">
        <f t="shared" si="33"/>
        <v>-0.13118478245784018</v>
      </c>
      <c r="G110" s="6">
        <f t="shared" si="34"/>
        <v>-0.23244071081702777</v>
      </c>
      <c r="H110" s="6">
        <v>0.40820000000000001</v>
      </c>
      <c r="I110" s="6">
        <f t="shared" si="31"/>
        <v>-0.56942849293735365</v>
      </c>
      <c r="K110" s="6"/>
      <c r="N110" s="6"/>
      <c r="Q110">
        <v>1.52</v>
      </c>
      <c r="R110">
        <f t="shared" si="32"/>
        <v>2.8781600000000003</v>
      </c>
      <c r="S110" s="6">
        <v>1.571</v>
      </c>
    </row>
    <row r="111" spans="1:19">
      <c r="A111" t="s">
        <v>40</v>
      </c>
      <c r="B111">
        <v>0.61199999999999999</v>
      </c>
      <c r="C111" s="15">
        <f t="shared" si="35"/>
        <v>0.50295009865999962</v>
      </c>
      <c r="D111">
        <v>48.05</v>
      </c>
      <c r="E111" s="6">
        <f t="shared" si="36"/>
        <v>1.8730489073881373</v>
      </c>
      <c r="F111" s="3">
        <f t="shared" si="33"/>
        <v>0.10125592835918758</v>
      </c>
      <c r="J111" s="10">
        <f>AVERAGE(J102:J110)</f>
        <v>0.29489047005477259</v>
      </c>
      <c r="Q111">
        <v>1.42</v>
      </c>
      <c r="R111">
        <f t="shared" si="32"/>
        <v>2.68736</v>
      </c>
    </row>
    <row r="112" spans="1:19">
      <c r="A112" t="s">
        <v>41</v>
      </c>
      <c r="B112">
        <v>0.54500000000000004</v>
      </c>
      <c r="C112" s="15">
        <f t="shared" si="35"/>
        <v>0.44889068357490003</v>
      </c>
      <c r="E112" s="6"/>
      <c r="F112" s="3"/>
      <c r="J112" s="10">
        <f>+STDEV(J102:J110)</f>
        <v>4.9617442705928126E-2</v>
      </c>
      <c r="N112" s="10"/>
      <c r="Q112" t="s">
        <v>49</v>
      </c>
    </row>
    <row r="113" spans="1:19">
      <c r="C113" s="15"/>
      <c r="E113" s="6"/>
      <c r="F113" s="3"/>
      <c r="J113" s="10">
        <f>(J112/1.141)</f>
        <v>4.3485926999060585E-2</v>
      </c>
      <c r="N113" s="10"/>
    </row>
    <row r="114" spans="1:19">
      <c r="C114" s="15"/>
      <c r="E114" s="6"/>
      <c r="F114" s="3"/>
      <c r="J114" s="10">
        <f>+(J113/J111)*100</f>
        <v>14.746467388716756</v>
      </c>
      <c r="N114" s="10"/>
    </row>
    <row r="115" spans="1:19">
      <c r="A115" s="2" t="s">
        <v>53</v>
      </c>
      <c r="C115" s="15"/>
      <c r="D115" t="s">
        <v>25</v>
      </c>
      <c r="E115" s="6"/>
      <c r="F115" s="3"/>
      <c r="G115" t="s">
        <v>26</v>
      </c>
      <c r="I115" t="s">
        <v>26</v>
      </c>
      <c r="J115" t="s">
        <v>26</v>
      </c>
      <c r="N115" s="10"/>
    </row>
    <row r="116" spans="1:19">
      <c r="A116" t="s">
        <v>27</v>
      </c>
      <c r="B116" t="s">
        <v>28</v>
      </c>
      <c r="C116" s="15"/>
      <c r="D116" t="s">
        <v>43</v>
      </c>
      <c r="E116" s="6"/>
      <c r="F116" s="3"/>
      <c r="G116" t="s">
        <v>32</v>
      </c>
      <c r="H116" t="s">
        <v>33</v>
      </c>
      <c r="I116" t="s">
        <v>34</v>
      </c>
      <c r="J116" t="s">
        <v>34</v>
      </c>
      <c r="Q116" t="s">
        <v>35</v>
      </c>
      <c r="R116" t="s">
        <v>16</v>
      </c>
      <c r="S116" t="s">
        <v>36</v>
      </c>
    </row>
    <row r="117" spans="1:19">
      <c r="A117">
        <v>1</v>
      </c>
      <c r="B117">
        <v>0.63200000000000001</v>
      </c>
      <c r="C117" s="15">
        <f t="shared" si="35"/>
        <v>0.51908723749137264</v>
      </c>
      <c r="D117" s="6">
        <v>46.17</v>
      </c>
      <c r="E117" s="6">
        <f t="shared" si="36"/>
        <v>1.9493177387914229</v>
      </c>
      <c r="F117" s="3">
        <f t="shared" ref="F117:F118" si="37">(C117-C$112)*E117</f>
        <v>0.1368353877514086</v>
      </c>
      <c r="G117" s="6">
        <f>+F117-F$126</f>
        <v>0.34085852698260766</v>
      </c>
      <c r="H117" s="6">
        <v>0.3004</v>
      </c>
      <c r="I117" s="6">
        <f t="shared" ref="I117:I125" si="38">+G117/H117</f>
        <v>1.1346821803682012</v>
      </c>
      <c r="J117">
        <v>1.1346821803682008</v>
      </c>
      <c r="K117" s="6"/>
      <c r="Q117">
        <v>1.39</v>
      </c>
      <c r="R117">
        <f t="shared" ref="R117:R126" si="39">(Q117*1.908)-0.022</f>
        <v>2.6301199999999998</v>
      </c>
      <c r="S117" s="6">
        <v>1.2178</v>
      </c>
    </row>
    <row r="118" spans="1:19">
      <c r="A118">
        <v>2</v>
      </c>
      <c r="B118">
        <v>0.51600000000000001</v>
      </c>
      <c r="C118" s="15">
        <f t="shared" si="35"/>
        <v>0.42549183226940912</v>
      </c>
      <c r="D118">
        <v>50.57</v>
      </c>
      <c r="E118" s="6">
        <f t="shared" si="36"/>
        <v>1.7797112912794146</v>
      </c>
      <c r="F118" s="3">
        <f t="shared" si="37"/>
        <v>-4.1643199871350241E-2</v>
      </c>
      <c r="G118" s="6">
        <f t="shared" ref="G118:G125" si="40">+F118-F$126</f>
        <v>0.16237993935984879</v>
      </c>
      <c r="H118">
        <v>0.21099999999999999</v>
      </c>
      <c r="I118" s="6">
        <f t="shared" si="38"/>
        <v>0.76957317232155831</v>
      </c>
      <c r="J118">
        <v>0.76957317232155831</v>
      </c>
      <c r="N118" s="6"/>
      <c r="Q118">
        <v>1.45</v>
      </c>
      <c r="R118">
        <f t="shared" si="39"/>
        <v>2.7446000000000002</v>
      </c>
      <c r="S118">
        <v>0.88560000000000005</v>
      </c>
    </row>
    <row r="119" spans="1:19">
      <c r="A119">
        <v>3</v>
      </c>
      <c r="B119">
        <v>0.53</v>
      </c>
      <c r="C119" s="15">
        <f t="shared" si="35"/>
        <v>0.43678782945137024</v>
      </c>
      <c r="D119">
        <v>51.89</v>
      </c>
      <c r="E119" s="6">
        <f t="shared" si="36"/>
        <v>1.7344382347273077</v>
      </c>
      <c r="F119" s="3">
        <f t="shared" ref="F119:F126" si="41">(C119-C$112)*E119</f>
        <v>-2.0991652941177132E-2</v>
      </c>
      <c r="G119" s="6">
        <f t="shared" si="40"/>
        <v>0.18303148629002189</v>
      </c>
      <c r="H119">
        <v>0.23810000000000001</v>
      </c>
      <c r="I119" s="6">
        <f t="shared" si="38"/>
        <v>0.76871686808073025</v>
      </c>
      <c r="J119">
        <v>0.76871686808073025</v>
      </c>
      <c r="N119" s="6"/>
      <c r="Q119">
        <v>1.4</v>
      </c>
      <c r="R119">
        <f t="shared" si="39"/>
        <v>2.6492</v>
      </c>
      <c r="S119">
        <v>0.95740000000000003</v>
      </c>
    </row>
    <row r="120" spans="1:19">
      <c r="A120">
        <v>4</v>
      </c>
      <c r="B120">
        <v>0.59399999999999997</v>
      </c>
      <c r="C120" s="15">
        <f t="shared" si="35"/>
        <v>0.4884266737117639</v>
      </c>
      <c r="D120">
        <v>53.28</v>
      </c>
      <c r="E120" s="6">
        <f t="shared" si="36"/>
        <v>1.6891891891891893</v>
      </c>
      <c r="F120" s="3">
        <f t="shared" si="41"/>
        <v>6.6783767123080873E-2</v>
      </c>
      <c r="G120" s="6">
        <f t="shared" si="40"/>
        <v>0.2708069063542799</v>
      </c>
      <c r="H120">
        <v>0.28749999999999998</v>
      </c>
      <c r="I120" s="6">
        <f t="shared" si="38"/>
        <v>0.94193706558010404</v>
      </c>
      <c r="J120">
        <v>0.94193706558010371</v>
      </c>
      <c r="N120" s="6"/>
      <c r="Q120">
        <v>1.1950000000000001</v>
      </c>
      <c r="R120">
        <f t="shared" si="39"/>
        <v>2.2580600000000004</v>
      </c>
      <c r="S120">
        <v>1.4239999999999999</v>
      </c>
    </row>
    <row r="121" spans="1:19">
      <c r="A121">
        <v>5</v>
      </c>
      <c r="B121">
        <v>0.61</v>
      </c>
      <c r="C121" s="15">
        <f t="shared" ref="C121:C135" si="42">+(B121*B$14)+B$15</f>
        <v>0.50133638477686238</v>
      </c>
      <c r="D121">
        <v>48.75</v>
      </c>
      <c r="E121" s="6">
        <f t="shared" ref="E121:E136" si="43">(25*3600)/D121/1000</f>
        <v>1.8461538461538463</v>
      </c>
      <c r="F121" s="3">
        <f t="shared" si="41"/>
        <v>9.6822832988238183E-2</v>
      </c>
      <c r="G121" s="6">
        <f t="shared" si="40"/>
        <v>0.30084597221943721</v>
      </c>
      <c r="H121">
        <v>0.25829999999999997</v>
      </c>
      <c r="I121" s="6">
        <f t="shared" si="38"/>
        <v>1.1647153396029317</v>
      </c>
      <c r="J121">
        <v>1.1647153396029313</v>
      </c>
      <c r="N121" s="6"/>
      <c r="Q121">
        <v>1.42</v>
      </c>
      <c r="R121">
        <f t="shared" si="39"/>
        <v>2.68736</v>
      </c>
      <c r="S121">
        <v>0.98299999999999998</v>
      </c>
    </row>
    <row r="122" spans="1:19" s="3" customFormat="1">
      <c r="A122" s="3">
        <v>6</v>
      </c>
      <c r="B122" s="3">
        <v>0.64600000000000002</v>
      </c>
      <c r="C122" s="15">
        <f t="shared" si="42"/>
        <v>0.53038323467333381</v>
      </c>
      <c r="D122" s="3">
        <v>49</v>
      </c>
      <c r="E122" s="6">
        <f t="shared" si="43"/>
        <v>1.8367346938775511</v>
      </c>
      <c r="F122" s="3">
        <f t="shared" si="41"/>
        <v>0.14968019589508247</v>
      </c>
      <c r="G122" s="6">
        <f t="shared" si="40"/>
        <v>0.35370333512628149</v>
      </c>
      <c r="H122" s="3">
        <v>0.25990000000000002</v>
      </c>
      <c r="I122" s="3">
        <f t="shared" si="38"/>
        <v>1.3609208738987359</v>
      </c>
      <c r="J122" s="3">
        <v>1.3609208738987355</v>
      </c>
      <c r="Q122" s="3">
        <v>1.48</v>
      </c>
      <c r="R122" s="3">
        <f t="shared" si="39"/>
        <v>2.8018399999999999</v>
      </c>
      <c r="S122" s="3">
        <v>1.0907</v>
      </c>
    </row>
    <row r="123" spans="1:19">
      <c r="A123">
        <v>7</v>
      </c>
      <c r="B123">
        <v>0.56200000000000006</v>
      </c>
      <c r="C123" s="15">
        <f t="shared" si="42"/>
        <v>0.46260725158156712</v>
      </c>
      <c r="D123">
        <v>60.06</v>
      </c>
      <c r="E123" s="6">
        <f t="shared" si="43"/>
        <v>1.4985014985014984</v>
      </c>
      <c r="F123" s="3">
        <f t="shared" si="41"/>
        <v>2.0554297712288352E-2</v>
      </c>
      <c r="G123" s="6">
        <f t="shared" si="40"/>
        <v>0.22457743694348736</v>
      </c>
      <c r="H123">
        <v>0.2712</v>
      </c>
      <c r="I123" s="6">
        <f t="shared" si="38"/>
        <v>0.82808789433439289</v>
      </c>
      <c r="J123">
        <v>0.82808789433439289</v>
      </c>
      <c r="N123" s="6"/>
      <c r="Q123">
        <v>1.56</v>
      </c>
      <c r="R123">
        <f t="shared" si="39"/>
        <v>2.9544800000000002</v>
      </c>
      <c r="S123">
        <v>1.0566</v>
      </c>
    </row>
    <row r="124" spans="1:19" s="3" customFormat="1" ht="12.75" customHeight="1">
      <c r="A124" s="3" t="s">
        <v>54</v>
      </c>
      <c r="B124" s="3">
        <v>0.66</v>
      </c>
      <c r="C124" s="15">
        <f t="shared" si="42"/>
        <v>0.54167923185529487</v>
      </c>
      <c r="D124" s="3">
        <v>46.86</v>
      </c>
      <c r="E124" s="6">
        <f t="shared" si="43"/>
        <v>1.9206145966709349</v>
      </c>
      <c r="F124" s="3">
        <f t="shared" si="41"/>
        <v>0.1782110402312321</v>
      </c>
      <c r="G124" s="6">
        <f t="shared" si="40"/>
        <v>0.3822341794624311</v>
      </c>
      <c r="H124" s="3">
        <v>0.25040000000000001</v>
      </c>
      <c r="I124" s="3">
        <f t="shared" si="38"/>
        <v>1.5264943269266418</v>
      </c>
      <c r="J124" s="3">
        <v>1.5264943269266422</v>
      </c>
      <c r="Q124" s="3">
        <v>1.48</v>
      </c>
      <c r="R124" s="3">
        <f t="shared" si="39"/>
        <v>2.8018399999999999</v>
      </c>
      <c r="S124" s="3">
        <v>1.0736000000000001</v>
      </c>
    </row>
    <row r="125" spans="1:19">
      <c r="A125">
        <v>9</v>
      </c>
      <c r="B125">
        <v>0.42599999999999999</v>
      </c>
      <c r="C125" s="15">
        <f t="shared" si="42"/>
        <v>0.35287470752823052</v>
      </c>
      <c r="D125" s="6">
        <v>51.48</v>
      </c>
      <c r="E125" s="6">
        <f t="shared" si="43"/>
        <v>1.7482517482517483</v>
      </c>
      <c r="F125" s="3">
        <f t="shared" si="41"/>
        <v>-0.16786009798368795</v>
      </c>
      <c r="G125" s="6">
        <f t="shared" si="40"/>
        <v>3.6163041247511074E-2</v>
      </c>
      <c r="H125" s="6">
        <v>0.40820000000000001</v>
      </c>
      <c r="I125" s="6">
        <f t="shared" si="38"/>
        <v>8.8591477823398018E-2</v>
      </c>
      <c r="J125">
        <v>8.8591477823398018E-2</v>
      </c>
      <c r="K125" s="6"/>
      <c r="N125" s="6"/>
      <c r="Q125">
        <v>1.47</v>
      </c>
      <c r="R125">
        <f t="shared" si="39"/>
        <v>2.7827600000000001</v>
      </c>
      <c r="S125" s="6">
        <v>1.571</v>
      </c>
    </row>
    <row r="126" spans="1:19">
      <c r="A126" t="s">
        <v>40</v>
      </c>
      <c r="B126">
        <v>0.41</v>
      </c>
      <c r="C126" s="15">
        <f t="shared" si="42"/>
        <v>0.33996499646313211</v>
      </c>
      <c r="D126">
        <v>48.05</v>
      </c>
      <c r="E126" s="6">
        <f t="shared" si="43"/>
        <v>1.8730489073881373</v>
      </c>
      <c r="F126" s="3">
        <f t="shared" si="41"/>
        <v>-0.20402313923119902</v>
      </c>
      <c r="J126" s="10">
        <f>AVERAGE(J117:J125)</f>
        <v>0.95374657765963256</v>
      </c>
      <c r="K126" s="10"/>
      <c r="N126" s="6"/>
      <c r="Q126">
        <v>1.2450000000000001</v>
      </c>
      <c r="R126">
        <f t="shared" si="39"/>
        <v>2.3534600000000001</v>
      </c>
    </row>
    <row r="127" spans="1:19">
      <c r="A127" t="s">
        <v>41</v>
      </c>
      <c r="B127">
        <v>0.54500000000000004</v>
      </c>
      <c r="C127" s="15">
        <f t="shared" si="42"/>
        <v>0.44889068357490003</v>
      </c>
      <c r="E127" s="6"/>
      <c r="F127" s="3"/>
      <c r="J127" s="10">
        <f>+STDEV(J117:J125)</f>
        <v>0.41887575057461013</v>
      </c>
      <c r="Q127" t="s">
        <v>49</v>
      </c>
    </row>
    <row r="128" spans="1:19">
      <c r="C128" s="15"/>
      <c r="E128" s="6"/>
      <c r="F128" s="3"/>
      <c r="J128" s="10">
        <f>(J127/3)</f>
        <v>0.13962525019153671</v>
      </c>
      <c r="N128" s="10"/>
    </row>
    <row r="129" spans="1:19">
      <c r="C129" s="15"/>
      <c r="E129" s="6"/>
      <c r="F129" s="3"/>
      <c r="J129" s="10">
        <f>+(J128/J126)*100</f>
        <v>14.639659366763711</v>
      </c>
      <c r="N129" s="10"/>
    </row>
    <row r="130" spans="1:19">
      <c r="A130" s="2" t="s">
        <v>55</v>
      </c>
      <c r="C130" s="15"/>
      <c r="D130" t="s">
        <v>25</v>
      </c>
      <c r="E130" s="6"/>
      <c r="F130" s="3"/>
      <c r="G130" t="s">
        <v>26</v>
      </c>
      <c r="I130" t="s">
        <v>26</v>
      </c>
      <c r="J130" t="s">
        <v>26</v>
      </c>
      <c r="N130" s="10"/>
    </row>
    <row r="131" spans="1:19">
      <c r="A131" t="s">
        <v>27</v>
      </c>
      <c r="B131" t="s">
        <v>28</v>
      </c>
      <c r="C131" s="15"/>
      <c r="D131" t="s">
        <v>43</v>
      </c>
      <c r="E131" s="6"/>
      <c r="F131" s="3"/>
      <c r="G131" t="s">
        <v>32</v>
      </c>
      <c r="H131" t="s">
        <v>33</v>
      </c>
      <c r="I131" t="s">
        <v>34</v>
      </c>
      <c r="J131" t="s">
        <v>34</v>
      </c>
      <c r="N131" s="10"/>
      <c r="Q131" t="s">
        <v>35</v>
      </c>
      <c r="R131" t="s">
        <v>16</v>
      </c>
      <c r="S131" t="s">
        <v>36</v>
      </c>
    </row>
    <row r="132" spans="1:19">
      <c r="A132">
        <v>1</v>
      </c>
      <c r="B132">
        <v>0.52</v>
      </c>
      <c r="C132" s="15">
        <f t="shared" si="42"/>
        <v>0.42871926003568372</v>
      </c>
      <c r="D132" s="6">
        <v>46.17</v>
      </c>
      <c r="E132" s="6">
        <f t="shared" si="43"/>
        <v>1.9493177387914229</v>
      </c>
      <c r="F132" s="3">
        <f t="shared" ref="F132:F134" si="44">(C132-C$112)*E132</f>
        <v>-3.9320513721669205E-2</v>
      </c>
      <c r="G132" s="6">
        <f>+F132-F$141</f>
        <v>-0.19044876500403879</v>
      </c>
      <c r="H132" s="6">
        <v>0.3004</v>
      </c>
      <c r="I132" s="6">
        <f t="shared" ref="I132:I140" si="45">+G132/H132</f>
        <v>-0.63398390480705324</v>
      </c>
      <c r="K132" s="6"/>
      <c r="Q132">
        <v>1.032</v>
      </c>
      <c r="R132">
        <f t="shared" ref="R132:R141" si="46">(Q132*1.908)-0.022</f>
        <v>1.9470559999999999</v>
      </c>
      <c r="S132" s="6">
        <v>1.2178</v>
      </c>
    </row>
    <row r="133" spans="1:19">
      <c r="A133">
        <v>2</v>
      </c>
      <c r="B133">
        <v>0.56899999999999995</v>
      </c>
      <c r="C133" s="15">
        <f t="shared" si="42"/>
        <v>0.4682552501725476</v>
      </c>
      <c r="D133">
        <v>50.57</v>
      </c>
      <c r="E133" s="6">
        <f t="shared" si="43"/>
        <v>1.7797112912794146</v>
      </c>
      <c r="F133" s="3">
        <f t="shared" si="44"/>
        <v>3.4463337824565579E-2</v>
      </c>
      <c r="G133" s="6">
        <f t="shared" ref="G133:G140" si="47">+F133-F$141</f>
        <v>-0.11666491345780401</v>
      </c>
      <c r="H133">
        <v>0.21099999999999999</v>
      </c>
      <c r="I133" s="6">
        <f t="shared" si="45"/>
        <v>-0.55291428179054036</v>
      </c>
      <c r="Q133">
        <v>1.49</v>
      </c>
      <c r="R133">
        <f t="shared" si="46"/>
        <v>2.8209200000000001</v>
      </c>
      <c r="S133">
        <v>0.88560000000000005</v>
      </c>
    </row>
    <row r="134" spans="1:19">
      <c r="A134">
        <v>3</v>
      </c>
      <c r="B134">
        <v>0.61899999999999999</v>
      </c>
      <c r="C134" s="15">
        <f t="shared" si="42"/>
        <v>0.50859809725098015</v>
      </c>
      <c r="D134">
        <v>51.89</v>
      </c>
      <c r="E134" s="6">
        <f t="shared" si="43"/>
        <v>1.7344382347273077</v>
      </c>
      <c r="F134" s="3">
        <f t="shared" si="44"/>
        <v>0.10355882117647353</v>
      </c>
      <c r="G134" s="6">
        <f t="shared" si="47"/>
        <v>-4.7569430105896066E-2</v>
      </c>
      <c r="H134">
        <v>0.23810000000000001</v>
      </c>
      <c r="I134" s="6">
        <f t="shared" si="45"/>
        <v>-0.19978761069254963</v>
      </c>
      <c r="N134" s="6"/>
      <c r="Q134">
        <v>1.38</v>
      </c>
      <c r="R134">
        <f t="shared" si="46"/>
        <v>2.61104</v>
      </c>
      <c r="S134">
        <v>0.95740000000000003</v>
      </c>
    </row>
    <row r="135" spans="1:19">
      <c r="A135">
        <v>4</v>
      </c>
      <c r="B135">
        <v>0.42899999999999999</v>
      </c>
      <c r="C135" s="15">
        <f t="shared" si="42"/>
        <v>0.35529527835293645</v>
      </c>
      <c r="D135" s="6">
        <v>53.28</v>
      </c>
      <c r="E135" s="6">
        <f t="shared" si="43"/>
        <v>1.6891891891891893</v>
      </c>
      <c r="F135" s="3">
        <f t="shared" ref="F135:F150" si="48">(C135-C$112)*E135</f>
        <v>-0.15810034665872227</v>
      </c>
      <c r="G135" s="6">
        <f t="shared" si="47"/>
        <v>-0.30922859794109187</v>
      </c>
      <c r="H135">
        <v>0.28749999999999998</v>
      </c>
      <c r="I135" s="6">
        <f t="shared" si="45"/>
        <v>-1.0755777319690152</v>
      </c>
      <c r="K135" s="6"/>
      <c r="N135" s="6"/>
      <c r="Q135">
        <v>1.2</v>
      </c>
      <c r="R135">
        <f t="shared" si="46"/>
        <v>2.2675999999999998</v>
      </c>
      <c r="S135" s="6">
        <v>1.4239999999999999</v>
      </c>
    </row>
    <row r="136" spans="1:19">
      <c r="A136">
        <v>5</v>
      </c>
      <c r="B136" t="s">
        <v>56</v>
      </c>
      <c r="C136" s="15"/>
      <c r="D136">
        <v>48.75</v>
      </c>
      <c r="E136" s="6">
        <f t="shared" si="43"/>
        <v>1.8461538461538463</v>
      </c>
      <c r="F136" s="3">
        <f t="shared" si="48"/>
        <v>-0.82872126198443086</v>
      </c>
      <c r="G136" s="6">
        <f t="shared" si="47"/>
        <v>-0.97984951326680048</v>
      </c>
      <c r="H136">
        <v>0.25829999999999997</v>
      </c>
      <c r="I136" s="6">
        <f t="shared" si="45"/>
        <v>-3.79345533591483</v>
      </c>
      <c r="N136" s="6"/>
      <c r="R136">
        <f t="shared" si="46"/>
        <v>-2.1999999999999999E-2</v>
      </c>
      <c r="S136">
        <v>0.98299999999999998</v>
      </c>
    </row>
    <row r="137" spans="1:19" s="3" customFormat="1">
      <c r="A137" s="3">
        <v>6</v>
      </c>
      <c r="B137" s="3">
        <v>0.65</v>
      </c>
      <c r="C137" s="15">
        <f t="shared" ref="C137:C152" si="49">+(B137*B$14)+B$15</f>
        <v>0.53361066243960842</v>
      </c>
      <c r="D137" s="3">
        <v>49</v>
      </c>
      <c r="E137" s="6">
        <f t="shared" ref="E137:E152" si="50">(25*3600)/D137/1000</f>
        <v>1.8367346938775511</v>
      </c>
      <c r="F137" s="3">
        <f t="shared" si="48"/>
        <v>0.15560812444538277</v>
      </c>
      <c r="G137" s="6">
        <f t="shared" si="47"/>
        <v>4.4798731630131816E-3</v>
      </c>
      <c r="H137" s="3">
        <v>0.25990000000000002</v>
      </c>
      <c r="I137" s="3">
        <f t="shared" si="45"/>
        <v>1.7236910977349678E-2</v>
      </c>
      <c r="J137" s="3">
        <v>1.723691097734957E-2</v>
      </c>
      <c r="Q137" s="3">
        <v>1.52</v>
      </c>
      <c r="R137" s="3">
        <f t="shared" si="46"/>
        <v>2.8781600000000003</v>
      </c>
      <c r="S137" s="3">
        <v>1.0907</v>
      </c>
    </row>
    <row r="138" spans="1:19">
      <c r="A138">
        <v>7</v>
      </c>
      <c r="B138">
        <v>0.64600000000000002</v>
      </c>
      <c r="C138" s="15">
        <f t="shared" si="49"/>
        <v>0.53038323467333381</v>
      </c>
      <c r="D138">
        <v>60.06</v>
      </c>
      <c r="E138" s="6">
        <f t="shared" si="50"/>
        <v>1.4985014985014984</v>
      </c>
      <c r="F138" s="3">
        <f t="shared" si="48"/>
        <v>0.12211670993771295</v>
      </c>
      <c r="G138" s="6">
        <f t="shared" si="47"/>
        <v>-2.9011541344656638E-2</v>
      </c>
      <c r="H138">
        <v>0.2712</v>
      </c>
      <c r="I138" s="6">
        <f t="shared" si="45"/>
        <v>-0.10697470997292272</v>
      </c>
      <c r="N138" s="6"/>
      <c r="Q138">
        <v>1.54</v>
      </c>
      <c r="R138">
        <f t="shared" si="46"/>
        <v>2.9163200000000002</v>
      </c>
      <c r="S138">
        <v>1.0566</v>
      </c>
    </row>
    <row r="139" spans="1:19" s="3" customFormat="1">
      <c r="A139" s="3">
        <v>8</v>
      </c>
      <c r="B139" s="3">
        <v>0.68799999999999994</v>
      </c>
      <c r="C139" s="15">
        <f t="shared" si="49"/>
        <v>0.5642712262192171</v>
      </c>
      <c r="D139" s="3">
        <v>46.86</v>
      </c>
      <c r="E139" s="6">
        <f t="shared" si="50"/>
        <v>1.9206145966709349</v>
      </c>
      <c r="F139" s="3">
        <f t="shared" si="48"/>
        <v>0.22160155437448864</v>
      </c>
      <c r="G139" s="6">
        <f t="shared" si="47"/>
        <v>7.047330309211905E-2</v>
      </c>
      <c r="H139" s="3">
        <v>0.25040000000000001</v>
      </c>
      <c r="I139" s="3">
        <f t="shared" si="45"/>
        <v>0.28144290372252018</v>
      </c>
      <c r="J139" s="3">
        <v>0.28144290372252007</v>
      </c>
      <c r="Q139" s="3">
        <v>1.3049999999999999</v>
      </c>
      <c r="R139" s="3">
        <f t="shared" si="46"/>
        <v>2.46794</v>
      </c>
      <c r="S139" s="3">
        <v>1.0736000000000001</v>
      </c>
    </row>
    <row r="140" spans="1:19">
      <c r="A140">
        <v>9</v>
      </c>
      <c r="B140">
        <v>0.55600000000000005</v>
      </c>
      <c r="C140" s="15">
        <f t="shared" si="49"/>
        <v>0.45776610993215522</v>
      </c>
      <c r="D140" s="6">
        <v>51.48</v>
      </c>
      <c r="E140" s="6">
        <f t="shared" si="50"/>
        <v>1.7482517482517483</v>
      </c>
      <c r="F140" s="3">
        <f t="shared" si="48"/>
        <v>1.5516479645551031E-2</v>
      </c>
      <c r="G140" s="6">
        <f t="shared" si="47"/>
        <v>-0.13561177163681856</v>
      </c>
      <c r="H140" s="6">
        <v>0.40820000000000001</v>
      </c>
      <c r="I140" s="6">
        <f t="shared" si="45"/>
        <v>-0.33221894080553299</v>
      </c>
      <c r="K140" s="6"/>
      <c r="N140" s="6"/>
      <c r="Q140">
        <v>1.45</v>
      </c>
      <c r="R140">
        <f t="shared" si="46"/>
        <v>2.7446000000000002</v>
      </c>
      <c r="S140" s="6">
        <v>1.571</v>
      </c>
    </row>
    <row r="141" spans="1:19">
      <c r="A141" t="s">
        <v>40</v>
      </c>
      <c r="B141">
        <v>0.64500000000000002</v>
      </c>
      <c r="C141" s="15">
        <f t="shared" si="49"/>
        <v>0.52957637773176514</v>
      </c>
      <c r="D141">
        <v>48.05</v>
      </c>
      <c r="E141" s="6">
        <f t="shared" si="50"/>
        <v>1.8730489073881373</v>
      </c>
      <c r="F141" s="3">
        <f t="shared" si="48"/>
        <v>0.15112825128236959</v>
      </c>
      <c r="J141" s="10">
        <f>AVERAGE(J132:J140)</f>
        <v>0.14933990734993483</v>
      </c>
      <c r="N141" s="6"/>
      <c r="Q141">
        <v>1.345</v>
      </c>
      <c r="R141">
        <f t="shared" si="46"/>
        <v>2.54426</v>
      </c>
    </row>
    <row r="142" spans="1:19">
      <c r="A142" t="s">
        <v>41</v>
      </c>
      <c r="B142">
        <v>0.54549999999999998</v>
      </c>
      <c r="C142" s="15">
        <f t="shared" si="49"/>
        <v>0.44929411204568431</v>
      </c>
      <c r="E142" s="6"/>
      <c r="F142" s="3"/>
      <c r="J142" s="10">
        <f>+STDEV(J132:J140)</f>
        <v>0.18682184910023383</v>
      </c>
      <c r="K142" s="10"/>
      <c r="N142" s="6"/>
    </row>
    <row r="143" spans="1:19">
      <c r="C143" s="15"/>
      <c r="E143" s="6"/>
      <c r="F143" s="3"/>
      <c r="J143" s="10">
        <f>(J142/1.141)</f>
        <v>0.16373518764262388</v>
      </c>
    </row>
    <row r="144" spans="1:19">
      <c r="C144" s="15"/>
      <c r="E144" s="6"/>
      <c r="F144" s="3"/>
      <c r="J144" s="10">
        <f>+(J143/J141)*100</f>
        <v>109.63927228035428</v>
      </c>
      <c r="N144" s="10"/>
    </row>
    <row r="145" spans="1:19">
      <c r="A145" s="2" t="s">
        <v>57</v>
      </c>
      <c r="C145" s="15"/>
      <c r="D145" t="s">
        <v>25</v>
      </c>
      <c r="E145" s="6"/>
      <c r="F145" s="3"/>
      <c r="G145" t="s">
        <v>26</v>
      </c>
      <c r="I145" t="s">
        <v>26</v>
      </c>
      <c r="J145" t="s">
        <v>26</v>
      </c>
      <c r="N145" s="10"/>
    </row>
    <row r="146" spans="1:19">
      <c r="A146" t="s">
        <v>27</v>
      </c>
      <c r="B146" t="s">
        <v>28</v>
      </c>
      <c r="C146" s="15"/>
      <c r="D146" t="s">
        <v>43</v>
      </c>
      <c r="E146" s="6"/>
      <c r="F146" s="3"/>
      <c r="G146" t="s">
        <v>32</v>
      </c>
      <c r="H146" t="s">
        <v>33</v>
      </c>
      <c r="I146" t="s">
        <v>34</v>
      </c>
      <c r="J146" t="s">
        <v>34</v>
      </c>
      <c r="N146" s="10"/>
      <c r="Q146" t="s">
        <v>35</v>
      </c>
      <c r="R146" t="s">
        <v>16</v>
      </c>
      <c r="S146" t="s">
        <v>36</v>
      </c>
    </row>
    <row r="147" spans="1:19">
      <c r="A147">
        <v>1</v>
      </c>
      <c r="B147">
        <v>0.54300000000000004</v>
      </c>
      <c r="C147" s="15">
        <f t="shared" si="49"/>
        <v>0.44727696969176273</v>
      </c>
      <c r="D147" s="6">
        <v>46.17</v>
      </c>
      <c r="E147" s="6">
        <f t="shared" si="50"/>
        <v>1.9493177387914229</v>
      </c>
      <c r="F147" s="3">
        <f t="shared" si="48"/>
        <v>-3.1456410977335324E-3</v>
      </c>
      <c r="G147" s="6">
        <f>+F147-F$156</f>
        <v>-8.6266179303036761E-2</v>
      </c>
      <c r="H147" s="6">
        <v>0.3004</v>
      </c>
      <c r="I147" s="6">
        <f t="shared" ref="I147:I155" si="51">+G147/H147</f>
        <v>-0.28717103629506247</v>
      </c>
      <c r="K147" s="6"/>
      <c r="N147" s="10"/>
      <c r="Q147">
        <v>1.335</v>
      </c>
      <c r="R147">
        <f t="shared" ref="R147:R156" si="52">(Q147*1.908)-0.022</f>
        <v>2.5251800000000002</v>
      </c>
      <c r="S147" s="6">
        <v>1.2178</v>
      </c>
    </row>
    <row r="148" spans="1:19">
      <c r="A148">
        <v>2</v>
      </c>
      <c r="B148">
        <v>0.67100000000000004</v>
      </c>
      <c r="C148" s="15">
        <f t="shared" si="49"/>
        <v>0.55055465821255012</v>
      </c>
      <c r="D148">
        <v>50.57</v>
      </c>
      <c r="E148" s="6">
        <f t="shared" si="50"/>
        <v>1.7797112912794146</v>
      </c>
      <c r="F148" s="3">
        <f t="shared" si="48"/>
        <v>0.18093252357896991</v>
      </c>
      <c r="G148" s="6">
        <f t="shared" ref="G148:G155" si="53">+F148-F$156</f>
        <v>9.7811985373666685E-2</v>
      </c>
      <c r="H148">
        <v>0.21099999999999999</v>
      </c>
      <c r="I148" s="6">
        <f t="shared" si="51"/>
        <v>0.46356391172353878</v>
      </c>
      <c r="J148">
        <v>0.46356391172353872</v>
      </c>
      <c r="Q148">
        <v>1.18</v>
      </c>
      <c r="R148">
        <f t="shared" si="52"/>
        <v>2.2294399999999999</v>
      </c>
      <c r="S148">
        <v>0.88560000000000005</v>
      </c>
    </row>
    <row r="149" spans="1:19">
      <c r="A149">
        <v>3</v>
      </c>
      <c r="B149">
        <v>0.63100000000000001</v>
      </c>
      <c r="C149" s="15">
        <f t="shared" si="49"/>
        <v>0.51828038054980397</v>
      </c>
      <c r="D149">
        <v>51.89</v>
      </c>
      <c r="E149" s="6">
        <f t="shared" si="50"/>
        <v>1.7344382347273077</v>
      </c>
      <c r="F149" s="3">
        <f t="shared" si="48"/>
        <v>0.12035214352941519</v>
      </c>
      <c r="G149" s="6">
        <f t="shared" si="53"/>
        <v>3.723160532411196E-2</v>
      </c>
      <c r="H149">
        <v>0.23810000000000001</v>
      </c>
      <c r="I149" s="6">
        <f t="shared" si="51"/>
        <v>0.15636961496897084</v>
      </c>
      <c r="J149">
        <v>0.15636961496897167</v>
      </c>
      <c r="Q149">
        <v>1.57</v>
      </c>
      <c r="R149">
        <f t="shared" si="52"/>
        <v>2.97356</v>
      </c>
      <c r="S149">
        <v>0.95740000000000003</v>
      </c>
    </row>
    <row r="150" spans="1:19">
      <c r="A150">
        <v>4</v>
      </c>
      <c r="B150">
        <v>0.64900000000000002</v>
      </c>
      <c r="C150" s="15">
        <f t="shared" si="49"/>
        <v>0.53280380549803974</v>
      </c>
      <c r="D150" s="6">
        <v>53.28</v>
      </c>
      <c r="E150" s="6">
        <f t="shared" si="50"/>
        <v>1.6891891891891893</v>
      </c>
      <c r="F150" s="3">
        <f t="shared" si="48"/>
        <v>0.14174513838368194</v>
      </c>
      <c r="G150" s="6">
        <f t="shared" si="53"/>
        <v>5.8624600178378714E-2</v>
      </c>
      <c r="H150">
        <v>0.28749999999999998</v>
      </c>
      <c r="I150" s="6">
        <f t="shared" si="51"/>
        <v>0.20391165279436077</v>
      </c>
      <c r="J150">
        <v>0.2039116527943608</v>
      </c>
      <c r="K150" s="6"/>
      <c r="N150" s="6"/>
      <c r="Q150">
        <v>1.0649999999999999</v>
      </c>
      <c r="R150">
        <f t="shared" si="52"/>
        <v>2.0100199999999999</v>
      </c>
      <c r="S150" s="6">
        <v>1.4239999999999999</v>
      </c>
    </row>
    <row r="151" spans="1:19">
      <c r="A151">
        <v>5</v>
      </c>
      <c r="B151">
        <v>0.63400000000000001</v>
      </c>
      <c r="C151" s="15">
        <f t="shared" si="49"/>
        <v>0.52070095137451</v>
      </c>
      <c r="D151">
        <v>48.75</v>
      </c>
      <c r="E151" s="6">
        <f t="shared" si="50"/>
        <v>1.8461538461538463</v>
      </c>
      <c r="F151" s="3">
        <f t="shared" ref="F151:F166" si="54">(C151-C$112)*E151</f>
        <v>0.13257280209158764</v>
      </c>
      <c r="G151" s="6">
        <f t="shared" si="53"/>
        <v>4.9452263886284417E-2</v>
      </c>
      <c r="H151">
        <v>0.25829999999999997</v>
      </c>
      <c r="I151" s="6">
        <f t="shared" si="51"/>
        <v>0.19145282185940543</v>
      </c>
      <c r="J151">
        <v>0.19145282185940538</v>
      </c>
      <c r="N151" s="6"/>
      <c r="Q151">
        <v>1.175</v>
      </c>
      <c r="R151">
        <f t="shared" si="52"/>
        <v>2.2199</v>
      </c>
      <c r="S151">
        <v>0.98299999999999998</v>
      </c>
    </row>
    <row r="152" spans="1:19" s="3" customFormat="1">
      <c r="A152" s="3">
        <v>6</v>
      </c>
      <c r="B152" s="3">
        <v>0.60299999999999998</v>
      </c>
      <c r="C152" s="15">
        <f t="shared" si="49"/>
        <v>0.49568838618588174</v>
      </c>
      <c r="D152" s="3">
        <v>49</v>
      </c>
      <c r="E152" s="6">
        <f t="shared" si="50"/>
        <v>1.8367346938775511</v>
      </c>
      <c r="F152" s="3">
        <f t="shared" si="54"/>
        <v>8.5954963979354163E-2</v>
      </c>
      <c r="G152" s="6">
        <f t="shared" si="53"/>
        <v>2.834425774050936E-3</v>
      </c>
      <c r="H152" s="3">
        <v>0.25990000000000002</v>
      </c>
      <c r="I152" s="3">
        <f t="shared" si="51"/>
        <v>1.0905832143327956E-2</v>
      </c>
      <c r="J152" s="3">
        <v>1.0905832143328329E-2</v>
      </c>
      <c r="Q152" s="3">
        <v>1.175</v>
      </c>
      <c r="R152" s="3">
        <f t="shared" si="52"/>
        <v>2.2199</v>
      </c>
      <c r="S152" s="3">
        <v>1.0907</v>
      </c>
    </row>
    <row r="153" spans="1:19">
      <c r="A153">
        <v>7</v>
      </c>
      <c r="B153">
        <v>0.69599999999999995</v>
      </c>
      <c r="C153" s="15">
        <f t="shared" ref="C153:C168" si="55">+(B153*B$14)+B$15</f>
        <v>0.57072608175176631</v>
      </c>
      <c r="D153">
        <v>60.06</v>
      </c>
      <c r="E153" s="6">
        <f t="shared" ref="E153:E168" si="56">(25*3600)/D153/1000</f>
        <v>1.4985014985014984</v>
      </c>
      <c r="F153" s="3">
        <f t="shared" si="54"/>
        <v>0.18257052673856086</v>
      </c>
      <c r="G153" s="6">
        <f t="shared" si="53"/>
        <v>9.9449988533257636E-2</v>
      </c>
      <c r="H153">
        <v>0.2712</v>
      </c>
      <c r="I153" s="6">
        <f t="shared" si="51"/>
        <v>0.36670349754151044</v>
      </c>
      <c r="J153">
        <v>0.36670349754151049</v>
      </c>
      <c r="N153" s="6"/>
      <c r="Q153">
        <v>1.3049999999999999</v>
      </c>
      <c r="R153">
        <f t="shared" si="52"/>
        <v>2.46794</v>
      </c>
      <c r="S153">
        <v>1.0566</v>
      </c>
    </row>
    <row r="154" spans="1:19" s="3" customFormat="1">
      <c r="A154" s="3">
        <v>8</v>
      </c>
      <c r="B154" s="3">
        <v>0.69799999999999995</v>
      </c>
      <c r="C154" s="15">
        <f t="shared" si="55"/>
        <v>0.57233979563490356</v>
      </c>
      <c r="D154" s="3">
        <v>46.86</v>
      </c>
      <c r="E154" s="6">
        <f t="shared" si="56"/>
        <v>1.9206145966709349</v>
      </c>
      <c r="F154" s="3">
        <f t="shared" si="54"/>
        <v>0.23709816656850874</v>
      </c>
      <c r="G154" s="6">
        <f t="shared" si="53"/>
        <v>0.1539776283632055</v>
      </c>
      <c r="H154" s="3">
        <v>0.25040000000000001</v>
      </c>
      <c r="I154" s="3">
        <f t="shared" si="51"/>
        <v>0.61492663084347243</v>
      </c>
      <c r="J154" s="3">
        <v>0.61492663084347243</v>
      </c>
      <c r="Q154" s="3">
        <v>1.1200000000000001</v>
      </c>
      <c r="R154" s="3">
        <f t="shared" si="52"/>
        <v>2.1149600000000004</v>
      </c>
      <c r="S154" s="3">
        <v>1.0736000000000001</v>
      </c>
    </row>
    <row r="155" spans="1:19">
      <c r="A155">
        <v>9</v>
      </c>
      <c r="B155">
        <v>0.66200000000000003</v>
      </c>
      <c r="C155" s="15">
        <f t="shared" si="55"/>
        <v>0.54329294573843223</v>
      </c>
      <c r="D155" s="6">
        <v>51.48</v>
      </c>
      <c r="E155" s="6">
        <f t="shared" si="56"/>
        <v>1.7482517482517483</v>
      </c>
      <c r="F155" s="3">
        <f t="shared" si="54"/>
        <v>0.16503891986631505</v>
      </c>
      <c r="G155" s="6">
        <f t="shared" si="53"/>
        <v>8.1918381661011827E-2</v>
      </c>
      <c r="H155" s="6">
        <v>0.40820000000000001</v>
      </c>
      <c r="I155" s="6">
        <f t="shared" si="51"/>
        <v>0.2006819736918467</v>
      </c>
      <c r="J155">
        <v>0.20068197369184668</v>
      </c>
      <c r="K155" s="6"/>
      <c r="N155" s="6"/>
      <c r="Q155">
        <v>1.36</v>
      </c>
      <c r="R155">
        <f t="shared" si="52"/>
        <v>2.5728800000000001</v>
      </c>
      <c r="S155" s="6">
        <v>1.571</v>
      </c>
    </row>
    <row r="156" spans="1:19">
      <c r="A156" t="s">
        <v>40</v>
      </c>
      <c r="B156">
        <v>0.6</v>
      </c>
      <c r="C156" s="15">
        <f t="shared" si="55"/>
        <v>0.49326781536117581</v>
      </c>
      <c r="D156">
        <v>48.05</v>
      </c>
      <c r="E156" s="6">
        <f t="shared" si="56"/>
        <v>1.8730489073881373</v>
      </c>
      <c r="F156" s="3">
        <f t="shared" si="54"/>
        <v>8.3120538205303227E-2</v>
      </c>
      <c r="J156" s="10">
        <f>AVERAGE(J147:J155)</f>
        <v>0.27606449194580429</v>
      </c>
      <c r="N156" s="6"/>
      <c r="Q156">
        <v>1.54</v>
      </c>
      <c r="R156">
        <f t="shared" si="52"/>
        <v>2.9163200000000002</v>
      </c>
    </row>
    <row r="157" spans="1:19">
      <c r="A157" t="s">
        <v>41</v>
      </c>
      <c r="B157">
        <v>0.54500000000000004</v>
      </c>
      <c r="C157" s="15">
        <f t="shared" si="55"/>
        <v>0.44889068357490003</v>
      </c>
      <c r="E157" s="6"/>
      <c r="F157" s="3"/>
      <c r="J157" s="10">
        <f>+STDEV(J147:J155)</f>
        <v>0.19305168824663971</v>
      </c>
      <c r="N157" s="6"/>
    </row>
    <row r="158" spans="1:19">
      <c r="C158" s="15"/>
      <c r="E158" s="6"/>
      <c r="F158" s="3"/>
      <c r="J158" s="10">
        <f>(J157/2.83)</f>
        <v>6.8216144256763145E-2</v>
      </c>
      <c r="K158" s="10"/>
      <c r="N158" s="6"/>
    </row>
    <row r="159" spans="1:19">
      <c r="C159" s="15"/>
      <c r="E159" s="6"/>
      <c r="F159" s="3"/>
      <c r="J159" s="10">
        <f>+(J158/J156)*100</f>
        <v>24.710220345959964</v>
      </c>
    </row>
    <row r="160" spans="1:19">
      <c r="A160" s="2" t="s">
        <v>58</v>
      </c>
      <c r="C160" s="15"/>
      <c r="D160" t="s">
        <v>25</v>
      </c>
      <c r="E160" s="6"/>
      <c r="F160" s="3"/>
      <c r="G160" t="s">
        <v>26</v>
      </c>
      <c r="I160" t="s">
        <v>26</v>
      </c>
      <c r="J160" t="s">
        <v>26</v>
      </c>
      <c r="N160" s="10"/>
    </row>
    <row r="161" spans="1:19">
      <c r="A161" t="s">
        <v>27</v>
      </c>
      <c r="B161" t="s">
        <v>28</v>
      </c>
      <c r="C161" s="15"/>
      <c r="D161" t="s">
        <v>43</v>
      </c>
      <c r="E161" s="6"/>
      <c r="F161" s="3"/>
      <c r="G161" t="s">
        <v>32</v>
      </c>
      <c r="H161" t="s">
        <v>33</v>
      </c>
      <c r="I161" t="s">
        <v>34</v>
      </c>
      <c r="J161" t="s">
        <v>34</v>
      </c>
      <c r="N161" s="10"/>
      <c r="Q161" t="s">
        <v>35</v>
      </c>
      <c r="R161" t="s">
        <v>16</v>
      </c>
      <c r="S161" t="s">
        <v>36</v>
      </c>
    </row>
    <row r="162" spans="1:19">
      <c r="A162">
        <v>1</v>
      </c>
      <c r="B162">
        <v>0.61099999999999999</v>
      </c>
      <c r="C162" s="15">
        <f t="shared" si="55"/>
        <v>0.50214324171843094</v>
      </c>
      <c r="D162" s="6">
        <v>46.17</v>
      </c>
      <c r="E162" s="6">
        <f t="shared" si="56"/>
        <v>1.9493177387914229</v>
      </c>
      <c r="F162" s="3">
        <f t="shared" si="54"/>
        <v>0.10380615622520646</v>
      </c>
      <c r="G162" s="6">
        <f>+F162-F$171</f>
        <v>-1.2562597262217978E-2</v>
      </c>
      <c r="H162" s="6">
        <v>0.3004</v>
      </c>
      <c r="I162" s="6">
        <f t="shared" ref="I162:I170" si="57">+G162/H162</f>
        <v>-4.1819564787676358E-2</v>
      </c>
      <c r="K162" s="6"/>
      <c r="N162" s="10"/>
      <c r="Q162">
        <v>1.44</v>
      </c>
      <c r="R162">
        <f t="shared" ref="R162:R171" si="58">(Q162*1.908)-0.022</f>
        <v>2.7255199999999999</v>
      </c>
      <c r="S162" s="6">
        <v>1.2178</v>
      </c>
    </row>
    <row r="163" spans="1:19">
      <c r="A163">
        <v>2</v>
      </c>
      <c r="B163">
        <v>0.53300000000000003</v>
      </c>
      <c r="C163" s="15">
        <f t="shared" si="55"/>
        <v>0.43920840027607622</v>
      </c>
      <c r="D163">
        <v>50.57</v>
      </c>
      <c r="E163" s="6">
        <f t="shared" si="56"/>
        <v>1.7797112912794146</v>
      </c>
      <c r="F163" s="3">
        <f t="shared" si="54"/>
        <v>-1.7231668912282838E-2</v>
      </c>
      <c r="G163" s="6">
        <f t="shared" ref="G163:G170" si="59">+F163-F$171</f>
        <v>-0.13360042239970726</v>
      </c>
      <c r="H163">
        <v>0.21099999999999999</v>
      </c>
      <c r="I163" s="6">
        <f t="shared" si="57"/>
        <v>-0.63317735734458425</v>
      </c>
      <c r="N163" s="10"/>
      <c r="Q163">
        <v>1.4</v>
      </c>
      <c r="R163">
        <f t="shared" si="58"/>
        <v>2.6492</v>
      </c>
      <c r="S163">
        <v>0.88560000000000005</v>
      </c>
    </row>
    <row r="164" spans="1:19">
      <c r="A164">
        <v>3</v>
      </c>
      <c r="B164">
        <v>0.499</v>
      </c>
      <c r="C164" s="15">
        <f t="shared" si="55"/>
        <v>0.41177526426274202</v>
      </c>
      <c r="D164">
        <v>51.89</v>
      </c>
      <c r="E164" s="6">
        <f t="shared" si="56"/>
        <v>1.7344382347273077</v>
      </c>
      <c r="F164" s="3">
        <f t="shared" si="54"/>
        <v>-6.4374402352943158E-2</v>
      </c>
      <c r="G164" s="6">
        <f t="shared" si="59"/>
        <v>-0.1807431558403676</v>
      </c>
      <c r="H164">
        <v>0.23810000000000001</v>
      </c>
      <c r="I164" s="6">
        <f t="shared" si="57"/>
        <v>-0.75910607240809569</v>
      </c>
      <c r="Q164">
        <v>1.49</v>
      </c>
      <c r="R164">
        <f t="shared" si="58"/>
        <v>2.8209200000000001</v>
      </c>
      <c r="S164">
        <v>0.95740000000000003</v>
      </c>
    </row>
    <row r="165" spans="1:19">
      <c r="A165">
        <v>4</v>
      </c>
      <c r="B165">
        <v>0.63100000000000001</v>
      </c>
      <c r="C165" s="15">
        <f t="shared" si="55"/>
        <v>0.51828038054980397</v>
      </c>
      <c r="D165" s="6">
        <v>53.28</v>
      </c>
      <c r="E165" s="6">
        <f t="shared" si="56"/>
        <v>1.6891891891891893</v>
      </c>
      <c r="F165" s="3">
        <f t="shared" si="54"/>
        <v>0.11721232597112152</v>
      </c>
      <c r="G165" s="6">
        <f t="shared" si="59"/>
        <v>8.4357248369708315E-4</v>
      </c>
      <c r="H165">
        <v>0.28749999999999998</v>
      </c>
      <c r="I165" s="6">
        <f t="shared" si="57"/>
        <v>2.9341651606855069E-3</v>
      </c>
      <c r="J165">
        <v>2.9341651606854102E-3</v>
      </c>
      <c r="K165" s="6"/>
      <c r="Q165">
        <v>1.48</v>
      </c>
      <c r="R165">
        <f t="shared" si="58"/>
        <v>2.8018399999999999</v>
      </c>
      <c r="S165" s="6">
        <v>1.4239999999999999</v>
      </c>
    </row>
    <row r="166" spans="1:19">
      <c r="A166">
        <v>5</v>
      </c>
      <c r="B166">
        <v>0.66800000000000004</v>
      </c>
      <c r="C166" s="15">
        <f t="shared" si="55"/>
        <v>0.54813408738784408</v>
      </c>
      <c r="D166">
        <v>48.75</v>
      </c>
      <c r="E166" s="6">
        <f t="shared" si="56"/>
        <v>1.8461538461538463</v>
      </c>
      <c r="F166" s="3">
        <f t="shared" si="54"/>
        <v>0.18321859165466595</v>
      </c>
      <c r="G166" s="6">
        <f t="shared" si="59"/>
        <v>6.6849838167241507E-2</v>
      </c>
      <c r="H166">
        <v>0.25829999999999997</v>
      </c>
      <c r="I166" s="6">
        <f t="shared" si="57"/>
        <v>0.25880696154565047</v>
      </c>
      <c r="J166">
        <v>0.25880696154565047</v>
      </c>
      <c r="N166" s="6"/>
      <c r="Q166">
        <v>1.2549999999999999</v>
      </c>
      <c r="R166">
        <f t="shared" si="58"/>
        <v>2.3725399999999999</v>
      </c>
      <c r="S166">
        <v>0.98299999999999998</v>
      </c>
    </row>
    <row r="167" spans="1:19" s="3" customFormat="1">
      <c r="A167" s="3">
        <v>6</v>
      </c>
      <c r="B167" s="3">
        <v>0.627</v>
      </c>
      <c r="C167" s="15">
        <f t="shared" si="55"/>
        <v>0.51505295278352936</v>
      </c>
      <c r="D167" s="3">
        <v>49</v>
      </c>
      <c r="E167" s="6">
        <f t="shared" si="56"/>
        <v>1.8367346938775511</v>
      </c>
      <c r="F167" s="3">
        <f t="shared" ref="F167:F182" si="60">(C167-C$112)*E167</f>
        <v>0.12152253528115592</v>
      </c>
      <c r="G167" s="6">
        <f t="shared" si="59"/>
        <v>5.1537817937314795E-3</v>
      </c>
      <c r="H167" s="3">
        <v>0.25990000000000002</v>
      </c>
      <c r="I167" s="3">
        <f t="shared" si="57"/>
        <v>1.9829864539174603E-2</v>
      </c>
      <c r="J167" s="3">
        <v>1.9829864539174548E-2</v>
      </c>
      <c r="Q167" s="3">
        <v>1.53</v>
      </c>
      <c r="R167" s="3">
        <f t="shared" si="58"/>
        <v>2.89724</v>
      </c>
      <c r="S167" s="3">
        <v>1.0907</v>
      </c>
    </row>
    <row r="168" spans="1:19">
      <c r="A168">
        <v>7</v>
      </c>
      <c r="B168">
        <v>0.80800000000000005</v>
      </c>
      <c r="C168" s="15">
        <f t="shared" si="55"/>
        <v>0.66109405920745523</v>
      </c>
      <c r="D168">
        <v>60.06</v>
      </c>
      <c r="E168" s="6">
        <f t="shared" si="56"/>
        <v>1.4985014985014984</v>
      </c>
      <c r="F168" s="3">
        <f t="shared" si="60"/>
        <v>0.31798707637246032</v>
      </c>
      <c r="G168" s="6">
        <f t="shared" si="59"/>
        <v>0.20161832288503589</v>
      </c>
      <c r="H168">
        <v>0.2712</v>
      </c>
      <c r="I168" s="6">
        <f t="shared" si="57"/>
        <v>0.74343039411886391</v>
      </c>
      <c r="J168">
        <v>0.74343039411886369</v>
      </c>
      <c r="N168" s="6"/>
      <c r="Q168">
        <v>1.365</v>
      </c>
      <c r="R168">
        <f t="shared" si="58"/>
        <v>2.5824199999999999</v>
      </c>
      <c r="S168">
        <v>1.0566</v>
      </c>
    </row>
    <row r="169" spans="1:19" s="3" customFormat="1">
      <c r="A169" s="3">
        <v>8</v>
      </c>
      <c r="B169" s="3">
        <v>0.45800000000000002</v>
      </c>
      <c r="C169" s="15">
        <f t="shared" ref="C169:C184" si="61">+(B169*B$14)+B$15</f>
        <v>0.37869412965842736</v>
      </c>
      <c r="D169" s="3">
        <v>46.86</v>
      </c>
      <c r="E169" s="6">
        <f t="shared" ref="E169:E184" si="62">(25*3600)/D169/1000</f>
        <v>1.9206145966709349</v>
      </c>
      <c r="F169" s="3">
        <f t="shared" si="60"/>
        <v>-0.13482052608797571</v>
      </c>
      <c r="G169" s="6">
        <f t="shared" si="59"/>
        <v>-0.25118927957540016</v>
      </c>
      <c r="H169" s="3">
        <v>0.25040000000000001</v>
      </c>
      <c r="I169" s="3">
        <f t="shared" si="57"/>
        <v>-1.0031520749816301</v>
      </c>
      <c r="Q169" s="3">
        <v>1.47</v>
      </c>
      <c r="R169" s="3">
        <f t="shared" si="58"/>
        <v>2.7827600000000001</v>
      </c>
      <c r="S169" s="3">
        <v>1.0736000000000001</v>
      </c>
    </row>
    <row r="170" spans="1:19">
      <c r="A170">
        <v>9</v>
      </c>
      <c r="B170">
        <v>0.61699999999999999</v>
      </c>
      <c r="C170" s="15">
        <f t="shared" si="61"/>
        <v>0.50698438336784291</v>
      </c>
      <c r="D170" s="6">
        <v>51.48</v>
      </c>
      <c r="E170" s="6">
        <f t="shared" si="62"/>
        <v>1.7482517482517483</v>
      </c>
      <c r="F170" s="3">
        <f t="shared" si="60"/>
        <v>0.10156241222542461</v>
      </c>
      <c r="G170" s="6">
        <f t="shared" si="59"/>
        <v>-1.4806341261999825E-2</v>
      </c>
      <c r="H170" s="6">
        <v>0.40820000000000001</v>
      </c>
      <c r="I170" s="6">
        <f t="shared" si="57"/>
        <v>-3.6272271587456703E-2</v>
      </c>
      <c r="K170" s="6"/>
      <c r="N170" s="6"/>
      <c r="Q170">
        <v>1.33</v>
      </c>
      <c r="R170">
        <f t="shared" si="58"/>
        <v>2.5156400000000003</v>
      </c>
      <c r="S170" s="6">
        <v>1.571</v>
      </c>
    </row>
    <row r="171" spans="1:19">
      <c r="A171" t="s">
        <v>40</v>
      </c>
      <c r="B171">
        <v>0.622</v>
      </c>
      <c r="C171" s="15">
        <f t="shared" si="61"/>
        <v>0.51101866807568608</v>
      </c>
      <c r="D171">
        <v>48.05</v>
      </c>
      <c r="E171" s="6">
        <f t="shared" si="62"/>
        <v>1.8730489073881373</v>
      </c>
      <c r="F171" s="3">
        <f t="shared" si="60"/>
        <v>0.11636875348742444</v>
      </c>
      <c r="J171" s="10">
        <f>AVERAGE(J162:J170)</f>
        <v>0.25625034634109356</v>
      </c>
      <c r="N171" s="6"/>
      <c r="Q171">
        <v>1.37</v>
      </c>
      <c r="R171">
        <f t="shared" si="58"/>
        <v>2.5919600000000003</v>
      </c>
    </row>
    <row r="172" spans="1:19">
      <c r="A172" t="s">
        <v>41</v>
      </c>
      <c r="B172">
        <v>0.54500000000000004</v>
      </c>
      <c r="C172" s="15">
        <f t="shared" si="61"/>
        <v>0.44889068357490003</v>
      </c>
      <c r="E172" s="6"/>
      <c r="F172" s="3"/>
      <c r="J172" s="10">
        <f>+STDEV(J162:J170)</f>
        <v>0.34516405138104567</v>
      </c>
      <c r="K172" s="10"/>
      <c r="N172" s="6"/>
    </row>
    <row r="173" spans="1:19">
      <c r="C173" s="15"/>
      <c r="E173" s="6"/>
      <c r="F173" s="3"/>
      <c r="J173" s="10">
        <f>(J172/2)</f>
        <v>0.17258202569052283</v>
      </c>
      <c r="N173" s="6"/>
    </row>
    <row r="174" spans="1:19">
      <c r="C174" s="15"/>
      <c r="E174" s="6"/>
      <c r="F174" s="3"/>
      <c r="J174" s="10">
        <f>+(J173/J171)*100</f>
        <v>67.348992169087552</v>
      </c>
      <c r="N174" s="6"/>
    </row>
    <row r="175" spans="1:19">
      <c r="A175" s="2" t="s">
        <v>59</v>
      </c>
      <c r="C175" s="15"/>
      <c r="D175" t="s">
        <v>25</v>
      </c>
      <c r="E175" s="6"/>
      <c r="F175" s="3"/>
      <c r="G175" t="s">
        <v>26</v>
      </c>
      <c r="I175" t="s">
        <v>26</v>
      </c>
      <c r="J175" t="s">
        <v>26</v>
      </c>
    </row>
    <row r="176" spans="1:19">
      <c r="A176" t="s">
        <v>27</v>
      </c>
      <c r="B176" t="s">
        <v>28</v>
      </c>
      <c r="C176" s="15" t="s">
        <v>16</v>
      </c>
      <c r="D176" t="s">
        <v>43</v>
      </c>
      <c r="E176" s="6" t="s">
        <v>60</v>
      </c>
      <c r="F176" s="3"/>
      <c r="G176" t="s">
        <v>32</v>
      </c>
      <c r="H176" t="s">
        <v>33</v>
      </c>
      <c r="I176" t="s">
        <v>34</v>
      </c>
      <c r="J176" t="s">
        <v>34</v>
      </c>
      <c r="N176" s="10"/>
      <c r="Q176" t="s">
        <v>35</v>
      </c>
      <c r="R176" t="s">
        <v>16</v>
      </c>
      <c r="S176" t="s">
        <v>36</v>
      </c>
    </row>
    <row r="177" spans="1:19">
      <c r="A177">
        <v>1</v>
      </c>
      <c r="B177">
        <v>0.55800000000000005</v>
      </c>
      <c r="C177" s="15">
        <f t="shared" si="61"/>
        <v>0.45937982381529252</v>
      </c>
      <c r="D177" s="6">
        <v>46.17</v>
      </c>
      <c r="E177" s="6">
        <f t="shared" si="62"/>
        <v>1.9493177387914229</v>
      </c>
      <c r="F177" s="3">
        <f t="shared" si="60"/>
        <v>2.0446667135268014E-2</v>
      </c>
      <c r="G177" s="6">
        <f>+F177-F$187</f>
        <v>2.0446667135268014E-2</v>
      </c>
      <c r="H177" s="6">
        <v>0.3004</v>
      </c>
      <c r="I177" s="6">
        <f t="shared" ref="I177:I185" si="63">+G177/H177</f>
        <v>6.8064804045499375E-2</v>
      </c>
      <c r="J177">
        <v>6.8064804045499375E-2</v>
      </c>
      <c r="K177" s="6"/>
      <c r="N177" s="10"/>
      <c r="Q177">
        <v>1.84</v>
      </c>
      <c r="R177">
        <f t="shared" ref="R177:R186" si="64">(Q177*1.908)-0.022</f>
        <v>3.4887200000000003</v>
      </c>
      <c r="S177" s="6">
        <v>1.2178</v>
      </c>
    </row>
    <row r="178" spans="1:19">
      <c r="A178">
        <v>2</v>
      </c>
      <c r="B178">
        <v>0.48</v>
      </c>
      <c r="C178" s="15">
        <f t="shared" si="61"/>
        <v>0.39644498237293768</v>
      </c>
      <c r="D178">
        <v>50.57</v>
      </c>
      <c r="E178" s="6">
        <f t="shared" si="62"/>
        <v>1.7797112912794146</v>
      </c>
      <c r="F178" s="3">
        <f t="shared" si="60"/>
        <v>-9.3338206608198762E-2</v>
      </c>
      <c r="G178" s="6">
        <f t="shared" ref="G178:G185" si="65">+F178-F$187</f>
        <v>-9.3338206608198762E-2</v>
      </c>
      <c r="H178">
        <v>0.21099999999999999</v>
      </c>
      <c r="I178" s="6">
        <f t="shared" si="63"/>
        <v>-0.44236116875923587</v>
      </c>
      <c r="N178" s="10"/>
      <c r="Q178">
        <v>1.355</v>
      </c>
      <c r="R178">
        <f t="shared" si="64"/>
        <v>2.5633400000000002</v>
      </c>
      <c r="S178">
        <v>0.88560000000000005</v>
      </c>
    </row>
    <row r="179" spans="1:19">
      <c r="A179">
        <v>3</v>
      </c>
      <c r="B179">
        <v>0.65400000000000003</v>
      </c>
      <c r="C179" s="15">
        <f t="shared" si="61"/>
        <v>0.53683809020588302</v>
      </c>
      <c r="D179">
        <v>51.89</v>
      </c>
      <c r="E179" s="6">
        <f t="shared" si="62"/>
        <v>1.7344382347273077</v>
      </c>
      <c r="F179" s="3">
        <f t="shared" si="60"/>
        <v>0.15253934470588687</v>
      </c>
      <c r="G179" s="6">
        <f t="shared" si="65"/>
        <v>0.15253934470588687</v>
      </c>
      <c r="H179">
        <v>0.23810000000000001</v>
      </c>
      <c r="I179" s="6">
        <f t="shared" si="63"/>
        <v>0.64065243471603051</v>
      </c>
      <c r="J179">
        <v>0.64065243471603006</v>
      </c>
      <c r="N179" s="10"/>
      <c r="Q179">
        <v>1.25</v>
      </c>
      <c r="R179">
        <f t="shared" si="64"/>
        <v>2.363</v>
      </c>
      <c r="S179">
        <v>0.95740000000000003</v>
      </c>
    </row>
    <row r="180" spans="1:19">
      <c r="A180">
        <v>4</v>
      </c>
      <c r="B180">
        <v>0.44900000000000001</v>
      </c>
      <c r="C180" s="15">
        <f t="shared" si="61"/>
        <v>0.37143241718430953</v>
      </c>
      <c r="D180" s="6">
        <v>53.28</v>
      </c>
      <c r="E180" s="6">
        <f t="shared" si="62"/>
        <v>1.6891891891891893</v>
      </c>
      <c r="F180" s="3">
        <f t="shared" si="60"/>
        <v>-0.13084166620032181</v>
      </c>
      <c r="G180" s="6">
        <f t="shared" si="65"/>
        <v>-0.13084166620032181</v>
      </c>
      <c r="H180">
        <v>0.28749999999999998</v>
      </c>
      <c r="I180" s="6">
        <f t="shared" si="63"/>
        <v>-0.4551014476532933</v>
      </c>
      <c r="K180" s="6"/>
      <c r="Q180">
        <v>1.2250000000000001</v>
      </c>
      <c r="R180">
        <f t="shared" si="64"/>
        <v>2.3153000000000001</v>
      </c>
      <c r="S180" s="6">
        <v>1.4239999999999999</v>
      </c>
    </row>
    <row r="181" spans="1:19">
      <c r="A181">
        <v>5</v>
      </c>
      <c r="B181">
        <v>0.53200000000000003</v>
      </c>
      <c r="C181" s="15">
        <f t="shared" si="61"/>
        <v>0.43840154333450754</v>
      </c>
      <c r="D181">
        <v>48.75</v>
      </c>
      <c r="E181" s="6">
        <f t="shared" si="62"/>
        <v>1.8461538461538463</v>
      </c>
      <c r="F181" s="3">
        <f t="shared" si="60"/>
        <v>-1.9364566597647678E-2</v>
      </c>
      <c r="G181" s="6">
        <f t="shared" si="65"/>
        <v>-1.9364566597647678E-2</v>
      </c>
      <c r="H181">
        <v>0.25829999999999997</v>
      </c>
      <c r="I181" s="6">
        <f t="shared" si="63"/>
        <v>-7.4969286092325504E-2</v>
      </c>
      <c r="Q181">
        <v>1.2250000000000001</v>
      </c>
      <c r="R181">
        <f t="shared" si="64"/>
        <v>2.3153000000000001</v>
      </c>
      <c r="S181">
        <v>0.98299999999999998</v>
      </c>
    </row>
    <row r="182" spans="1:19" s="3" customFormat="1">
      <c r="A182" s="3">
        <v>6</v>
      </c>
      <c r="B182" s="3">
        <v>0.41899999999999998</v>
      </c>
      <c r="C182" s="15">
        <f t="shared" si="61"/>
        <v>0.34722670893724994</v>
      </c>
      <c r="D182" s="3">
        <v>49</v>
      </c>
      <c r="E182" s="6">
        <f t="shared" si="62"/>
        <v>1.8367346938775511</v>
      </c>
      <c r="F182" s="3">
        <f t="shared" si="60"/>
        <v>-0.18672974933445935</v>
      </c>
      <c r="G182" s="6">
        <f t="shared" si="65"/>
        <v>-0.18672974933445935</v>
      </c>
      <c r="H182" s="3">
        <v>0.25990000000000002</v>
      </c>
      <c r="I182" s="3">
        <f t="shared" si="63"/>
        <v>-0.71846767731611905</v>
      </c>
      <c r="Q182" s="3">
        <v>1.48</v>
      </c>
      <c r="R182" s="3">
        <f t="shared" si="64"/>
        <v>2.8018399999999999</v>
      </c>
      <c r="S182" s="3">
        <v>1.0907</v>
      </c>
    </row>
    <row r="183" spans="1:19">
      <c r="A183">
        <v>7</v>
      </c>
      <c r="B183">
        <v>0.373</v>
      </c>
      <c r="C183" s="15">
        <f t="shared" si="61"/>
        <v>0.31011128962509199</v>
      </c>
      <c r="D183">
        <v>60.06</v>
      </c>
      <c r="E183" s="6">
        <f t="shared" si="62"/>
        <v>1.4985014985014984</v>
      </c>
      <c r="F183" s="3">
        <f t="shared" ref="F183:F186" si="66">(C183-C$112)*E183</f>
        <v>-0.20796112979491713</v>
      </c>
      <c r="G183" s="6">
        <f t="shared" si="65"/>
        <v>-0.20796112979491713</v>
      </c>
      <c r="H183">
        <v>0.2712</v>
      </c>
      <c r="I183" s="6">
        <f t="shared" si="63"/>
        <v>-0.76681832520249682</v>
      </c>
      <c r="N183" s="6"/>
      <c r="Q183">
        <v>1.2949999999999999</v>
      </c>
      <c r="R183">
        <f t="shared" si="64"/>
        <v>2.4488599999999998</v>
      </c>
      <c r="S183">
        <v>1.0566</v>
      </c>
    </row>
    <row r="184" spans="1:19" s="3" customFormat="1">
      <c r="A184" s="3">
        <v>8</v>
      </c>
      <c r="B184" s="3">
        <v>0.58299999999999996</v>
      </c>
      <c r="C184" s="15">
        <f t="shared" si="61"/>
        <v>0.47955124735450871</v>
      </c>
      <c r="D184" s="3">
        <v>46.86</v>
      </c>
      <c r="E184" s="6">
        <f t="shared" si="62"/>
        <v>1.9206145966709349</v>
      </c>
      <c r="F184" s="3">
        <f t="shared" si="66"/>
        <v>5.8887126337276607E-2</v>
      </c>
      <c r="G184" s="6">
        <f t="shared" si="65"/>
        <v>5.8887126337276607E-2</v>
      </c>
      <c r="H184" s="3">
        <v>0.25040000000000001</v>
      </c>
      <c r="I184" s="3">
        <f t="shared" si="63"/>
        <v>0.23517222978145608</v>
      </c>
      <c r="J184" s="3">
        <v>0.23517222978145608</v>
      </c>
      <c r="Q184" s="3">
        <v>1.1850000000000001</v>
      </c>
      <c r="R184" s="3">
        <f t="shared" si="64"/>
        <v>2.2389800000000002</v>
      </c>
      <c r="S184" s="3">
        <v>1.0736000000000001</v>
      </c>
    </row>
    <row r="185" spans="1:19">
      <c r="A185">
        <v>9</v>
      </c>
      <c r="B185">
        <v>0.45300000000000001</v>
      </c>
      <c r="C185" s="15">
        <f t="shared" ref="C185:C187" si="67">+(B185*B$14)+B$15</f>
        <v>0.37465984495058413</v>
      </c>
      <c r="D185" s="6">
        <v>51.48</v>
      </c>
      <c r="E185" s="6">
        <f t="shared" ref="E185:E186" si="68">(25*3600)/D185/1000</f>
        <v>1.7482517482517483</v>
      </c>
      <c r="F185" s="3">
        <f t="shared" si="66"/>
        <v>-0.12977419339915366</v>
      </c>
      <c r="G185" s="6">
        <f t="shared" si="65"/>
        <v>-0.12977419339915366</v>
      </c>
      <c r="H185" s="6">
        <v>0.40820000000000001</v>
      </c>
      <c r="I185" s="6">
        <f t="shared" si="63"/>
        <v>-0.31791816119341909</v>
      </c>
      <c r="K185" s="6"/>
      <c r="N185" s="6"/>
      <c r="Q185">
        <v>1.552</v>
      </c>
      <c r="R185">
        <f t="shared" si="64"/>
        <v>2.9392160000000001</v>
      </c>
      <c r="S185" s="6">
        <v>1.571</v>
      </c>
    </row>
    <row r="186" spans="1:19">
      <c r="A186" t="s">
        <v>40</v>
      </c>
      <c r="B186">
        <v>0.38400000000000001</v>
      </c>
      <c r="C186" s="15">
        <f t="shared" si="67"/>
        <v>0.31898671598234718</v>
      </c>
      <c r="D186">
        <v>48.05</v>
      </c>
      <c r="E186" s="6">
        <f t="shared" si="68"/>
        <v>1.8730489073881373</v>
      </c>
      <c r="F186" s="3">
        <f t="shared" si="66"/>
        <v>-0.2433164845646151</v>
      </c>
      <c r="J186" s="10">
        <f>AVERAGE(J177:J185)</f>
        <v>0.31462982284766183</v>
      </c>
      <c r="N186" s="6"/>
      <c r="Q186">
        <v>1.1200000000000001</v>
      </c>
      <c r="R186">
        <f t="shared" si="64"/>
        <v>2.1149600000000004</v>
      </c>
    </row>
    <row r="187" spans="1:19">
      <c r="A187" t="s">
        <v>41</v>
      </c>
      <c r="B187">
        <v>0.54500000000000004</v>
      </c>
      <c r="C187" s="15">
        <f t="shared" si="67"/>
        <v>0.44889068357490003</v>
      </c>
      <c r="J187" s="10">
        <f>+STDEV(J177:J185)</f>
        <v>0.29444741554499865</v>
      </c>
      <c r="N187" s="6"/>
    </row>
    <row r="188" spans="1:19">
      <c r="J188" s="10">
        <f>(J187/1.75)</f>
        <v>0.16825566602571351</v>
      </c>
      <c r="N188" s="6"/>
    </row>
    <row r="189" spans="1:19">
      <c r="J189" s="10">
        <f>+(J188/J186)*100</f>
        <v>53.477341881599038</v>
      </c>
      <c r="N189" s="6"/>
    </row>
    <row r="190" spans="1:19">
      <c r="N190" s="6"/>
    </row>
    <row r="192" spans="1:19">
      <c r="N192" s="10"/>
    </row>
    <row r="193" spans="8:14">
      <c r="L193" s="10"/>
      <c r="N193" s="10"/>
    </row>
    <row r="194" spans="8:14">
      <c r="N194" s="10"/>
    </row>
    <row r="195" spans="8:14">
      <c r="N195" s="10"/>
    </row>
    <row r="196" spans="8:14">
      <c r="H196" s="10"/>
    </row>
    <row r="753" spans="1:1">
      <c r="A753" s="2"/>
    </row>
    <row r="768" spans="1:1">
      <c r="A768" s="2"/>
    </row>
  </sheetData>
  <pageMargins left="0.75" right="0.75" top="1" bottom="1" header="0.511811024" footer="0.511811024"/>
  <pageSetup orientation="portrait" horizontalDpi="300" verticalDpi="300" r:id="rId1"/>
  <headerFooter alignWithMargins="0">
    <oddHeader>&amp;A</oddHeader>
    <oddFooter>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V320"/>
  <sheetViews>
    <sheetView zoomScale="75" workbookViewId="0"/>
  </sheetViews>
  <sheetFormatPr baseColWidth="10" defaultRowHeight="12.75"/>
  <sheetData>
    <row r="1" spans="1:22">
      <c r="A1" s="17" t="s">
        <v>18</v>
      </c>
      <c r="B1" s="18">
        <v>0.80685694156865095</v>
      </c>
    </row>
    <row r="2" spans="1:22">
      <c r="A2" s="17" t="s">
        <v>19</v>
      </c>
      <c r="B2" s="18">
        <v>9.1536504199852819E-3</v>
      </c>
    </row>
    <row r="3" spans="1:22">
      <c r="A3" s="17" t="s">
        <v>20</v>
      </c>
      <c r="B3" s="18">
        <v>0.99823813575323794</v>
      </c>
      <c r="E3" s="6"/>
      <c r="F3" s="3"/>
      <c r="G3" s="3"/>
      <c r="H3" s="6"/>
      <c r="R3" s="3"/>
      <c r="U3" s="3"/>
      <c r="V3" s="3"/>
    </row>
    <row r="5" spans="1:22">
      <c r="A5" s="13" t="s">
        <v>61</v>
      </c>
      <c r="B5" s="13"/>
    </row>
    <row r="6" spans="1:22">
      <c r="A6" s="13" t="s">
        <v>22</v>
      </c>
      <c r="B6" s="13"/>
      <c r="C6" s="10" t="s">
        <v>24</v>
      </c>
      <c r="D6" t="s">
        <v>25</v>
      </c>
      <c r="E6" t="s">
        <v>25</v>
      </c>
      <c r="F6" t="s">
        <v>26</v>
      </c>
      <c r="G6" t="s">
        <v>26</v>
      </c>
      <c r="I6" t="s">
        <v>26</v>
      </c>
      <c r="J6" s="20" t="s">
        <v>26</v>
      </c>
      <c r="K6" s="20"/>
      <c r="R6" t="s">
        <v>62</v>
      </c>
      <c r="V6" t="s">
        <v>26</v>
      </c>
    </row>
    <row r="7" spans="1:22">
      <c r="A7" t="s">
        <v>27</v>
      </c>
      <c r="B7" t="s">
        <v>28</v>
      </c>
      <c r="C7" s="10" t="s">
        <v>16</v>
      </c>
      <c r="D7" t="s">
        <v>29</v>
      </c>
      <c r="E7" t="s">
        <v>30</v>
      </c>
      <c r="F7" s="7" t="s">
        <v>31</v>
      </c>
      <c r="G7" t="s">
        <v>32</v>
      </c>
      <c r="H7" t="s">
        <v>33</v>
      </c>
      <c r="I7" t="s">
        <v>63</v>
      </c>
      <c r="J7" s="20" t="s">
        <v>63</v>
      </c>
      <c r="K7" s="20"/>
      <c r="R7" t="s">
        <v>16</v>
      </c>
      <c r="S7" t="s">
        <v>35</v>
      </c>
      <c r="T7" t="s">
        <v>16</v>
      </c>
      <c r="U7" t="s">
        <v>36</v>
      </c>
      <c r="V7" t="s">
        <v>64</v>
      </c>
    </row>
    <row r="8" spans="1:22">
      <c r="A8">
        <v>1</v>
      </c>
      <c r="B8">
        <v>5.3999999999999999E-2</v>
      </c>
      <c r="C8" s="10">
        <f>+(B8*B$1)+B$2</f>
        <v>5.2723925264692433E-2</v>
      </c>
      <c r="D8" s="6">
        <v>46.25</v>
      </c>
      <c r="E8" s="6">
        <f t="shared" ref="E8:E17" si="0">((25*3600)/D8)/1000</f>
        <v>1.9459459459459461</v>
      </c>
      <c r="F8" s="3">
        <f t="shared" ref="F8:F17" si="1">(C8-C$18)*E8</f>
        <v>9.4205999664231689E-3</v>
      </c>
      <c r="G8" s="6">
        <f t="shared" ref="G8:G16" si="2">+F8-F$17</f>
        <v>3.9855270855433465E-2</v>
      </c>
      <c r="H8" s="6">
        <v>0.2455</v>
      </c>
      <c r="I8" s="6">
        <f t="shared" ref="I8:I16" si="3">+G8/H8</f>
        <v>0.16234326214025852</v>
      </c>
      <c r="J8">
        <v>0.16234326214025852</v>
      </c>
      <c r="R8">
        <f t="shared" ref="R8:R18" si="4">(B8*0.806)+0.0091</f>
        <v>5.2624000000000004E-2</v>
      </c>
      <c r="S8">
        <v>0.29399999999999998</v>
      </c>
      <c r="T8">
        <f t="shared" ref="T8:T18" si="5">(S8*1.908)-0.022</f>
        <v>0.53895199999999988</v>
      </c>
      <c r="U8" s="6">
        <v>1.0295000000000001</v>
      </c>
      <c r="V8" s="6">
        <f t="shared" ref="V8:V16" si="6">+G8/U8</f>
        <v>3.8713230554087867E-2</v>
      </c>
    </row>
    <row r="9" spans="1:22">
      <c r="A9">
        <v>2</v>
      </c>
      <c r="B9">
        <v>6.9000000000000006E-2</v>
      </c>
      <c r="C9" s="10">
        <f t="shared" ref="C9:C18" si="7">+(B9*B$1)+B$2</f>
        <v>6.4826779388222205E-2</v>
      </c>
      <c r="D9">
        <v>49.98</v>
      </c>
      <c r="E9" s="6">
        <f t="shared" si="0"/>
        <v>1.8007202881152462</v>
      </c>
      <c r="F9" s="3">
        <f t="shared" si="1"/>
        <v>3.0511396950075053E-2</v>
      </c>
      <c r="G9" s="6">
        <f t="shared" si="2"/>
        <v>6.0946067839085349E-2</v>
      </c>
      <c r="H9">
        <v>0.22670000000000001</v>
      </c>
      <c r="I9" s="6">
        <f t="shared" si="3"/>
        <v>0.26884017573482727</v>
      </c>
      <c r="J9">
        <v>0.26884017573482727</v>
      </c>
      <c r="R9">
        <f t="shared" si="4"/>
        <v>6.4714000000000008E-2</v>
      </c>
      <c r="S9">
        <v>0.32100000000000001</v>
      </c>
      <c r="T9">
        <f t="shared" si="5"/>
        <v>0.59046799999999999</v>
      </c>
      <c r="U9">
        <v>0.8911</v>
      </c>
      <c r="V9" s="6">
        <f t="shared" si="6"/>
        <v>6.8394195757025419E-2</v>
      </c>
    </row>
    <row r="10" spans="1:22">
      <c r="A10">
        <v>3</v>
      </c>
      <c r="B10">
        <v>6.5000000000000002E-2</v>
      </c>
      <c r="C10" s="10">
        <f t="shared" si="7"/>
        <v>6.1599351621947594E-2</v>
      </c>
      <c r="D10">
        <v>50.53</v>
      </c>
      <c r="E10" s="6">
        <f t="shared" si="0"/>
        <v>1.7811201266574312</v>
      </c>
      <c r="F10" s="3">
        <f t="shared" si="1"/>
        <v>2.4430855345340119E-2</v>
      </c>
      <c r="G10" s="6">
        <f t="shared" si="2"/>
        <v>5.4865526234350412E-2</v>
      </c>
      <c r="H10">
        <v>0.2369</v>
      </c>
      <c r="I10" s="6">
        <f t="shared" si="3"/>
        <v>0.23159783129738459</v>
      </c>
      <c r="J10">
        <v>0.23159783129738459</v>
      </c>
      <c r="R10">
        <f t="shared" si="4"/>
        <v>6.1490000000000003E-2</v>
      </c>
      <c r="S10">
        <v>0.28000000000000003</v>
      </c>
      <c r="T10">
        <f t="shared" si="5"/>
        <v>0.51224000000000003</v>
      </c>
      <c r="U10">
        <v>0.97519999999999996</v>
      </c>
      <c r="V10" s="6">
        <f t="shared" si="6"/>
        <v>5.6260793923657113E-2</v>
      </c>
    </row>
    <row r="11" spans="1:22">
      <c r="A11">
        <v>4</v>
      </c>
      <c r="B11">
        <v>5.2999999999999999E-2</v>
      </c>
      <c r="C11" s="10">
        <f t="shared" si="7"/>
        <v>5.1917068323123781E-2</v>
      </c>
      <c r="D11">
        <v>47.11</v>
      </c>
      <c r="E11" s="6">
        <f t="shared" si="0"/>
        <v>1.9104224156230101</v>
      </c>
      <c r="F11" s="3">
        <f t="shared" si="1"/>
        <v>7.707187936868881E-3</v>
      </c>
      <c r="G11" s="6">
        <f t="shared" si="2"/>
        <v>3.8141858825879178E-2</v>
      </c>
      <c r="H11">
        <v>0.3</v>
      </c>
      <c r="I11" s="6">
        <f t="shared" si="3"/>
        <v>0.12713952941959727</v>
      </c>
      <c r="J11">
        <v>0.12713952941959727</v>
      </c>
      <c r="R11">
        <f t="shared" si="4"/>
        <v>5.1818000000000003E-2</v>
      </c>
      <c r="S11">
        <v>0.317</v>
      </c>
      <c r="T11">
        <f t="shared" si="5"/>
        <v>0.58283599999999991</v>
      </c>
      <c r="U11">
        <v>1.1772</v>
      </c>
      <c r="V11" s="6">
        <f t="shared" si="6"/>
        <v>3.2400491697145074E-2</v>
      </c>
    </row>
    <row r="12" spans="1:22">
      <c r="A12">
        <v>5</v>
      </c>
      <c r="B12">
        <v>6.0999999999999999E-2</v>
      </c>
      <c r="C12" s="10">
        <f t="shared" si="7"/>
        <v>5.837192385567299E-2</v>
      </c>
      <c r="D12">
        <v>50.04</v>
      </c>
      <c r="E12" s="6">
        <f t="shared" si="0"/>
        <v>1.7985611510791368</v>
      </c>
      <c r="F12" s="3">
        <f t="shared" si="1"/>
        <v>1.8865360144590764E-2</v>
      </c>
      <c r="G12" s="6">
        <f t="shared" si="2"/>
        <v>4.9300031033601061E-2</v>
      </c>
      <c r="H12">
        <v>0.29249999999999998</v>
      </c>
      <c r="I12" s="6">
        <f t="shared" si="3"/>
        <v>0.16854711464478997</v>
      </c>
      <c r="J12">
        <v>0.16854711464478997</v>
      </c>
      <c r="R12">
        <f t="shared" si="4"/>
        <v>5.8265999999999998E-2</v>
      </c>
      <c r="S12">
        <v>0.28999999999999998</v>
      </c>
      <c r="T12">
        <f t="shared" si="5"/>
        <v>0.5313199999999999</v>
      </c>
      <c r="U12">
        <v>1.2238</v>
      </c>
      <c r="V12" s="6">
        <f t="shared" si="6"/>
        <v>4.028438554796622E-2</v>
      </c>
    </row>
    <row r="13" spans="1:22">
      <c r="A13">
        <v>6</v>
      </c>
      <c r="B13">
        <v>1.4999999999999999E-2</v>
      </c>
      <c r="C13" s="10">
        <f t="shared" si="7"/>
        <v>2.1256504543515048E-2</v>
      </c>
      <c r="D13" s="6">
        <v>48.5</v>
      </c>
      <c r="E13" s="6">
        <f t="shared" si="0"/>
        <v>1.8556701030927834</v>
      </c>
      <c r="F13" s="3">
        <f t="shared" si="1"/>
        <v>-4.9409590030080268E-2</v>
      </c>
      <c r="G13" s="6">
        <f t="shared" si="2"/>
        <v>-1.8974919141069971E-2</v>
      </c>
      <c r="H13" s="6">
        <v>0.37540000000000001</v>
      </c>
      <c r="I13" s="6">
        <f t="shared" si="3"/>
        <v>-5.0545868782818248E-2</v>
      </c>
      <c r="K13" s="19"/>
      <c r="R13">
        <f t="shared" si="4"/>
        <v>2.1190000000000001E-2</v>
      </c>
      <c r="S13">
        <v>0.317</v>
      </c>
      <c r="T13">
        <f t="shared" si="5"/>
        <v>0.58283599999999991</v>
      </c>
      <c r="U13" s="6">
        <v>1.5751999999999999</v>
      </c>
      <c r="V13" s="6">
        <f t="shared" si="6"/>
        <v>-1.204603805299008E-2</v>
      </c>
    </row>
    <row r="14" spans="1:22">
      <c r="A14">
        <v>7</v>
      </c>
      <c r="B14">
        <v>6.4000000000000001E-2</v>
      </c>
      <c r="C14" s="10">
        <f t="shared" si="7"/>
        <v>6.0792494680378943E-2</v>
      </c>
      <c r="D14">
        <v>60.04</v>
      </c>
      <c r="E14" s="6">
        <f t="shared" si="0"/>
        <v>1.4990006662225182</v>
      </c>
      <c r="F14" s="3">
        <f t="shared" si="1"/>
        <v>1.9351665487322742E-2</v>
      </c>
      <c r="G14" s="6">
        <f t="shared" si="2"/>
        <v>4.9786336376333035E-2</v>
      </c>
      <c r="H14">
        <v>0.28620000000000001</v>
      </c>
      <c r="I14" s="6">
        <f t="shared" si="3"/>
        <v>0.17395645134987084</v>
      </c>
      <c r="J14">
        <v>0.17395645134987084</v>
      </c>
      <c r="R14">
        <f t="shared" si="4"/>
        <v>6.0684000000000002E-2</v>
      </c>
      <c r="S14">
        <v>0.29699999999999999</v>
      </c>
      <c r="T14">
        <f t="shared" si="5"/>
        <v>0.54467599999999994</v>
      </c>
      <c r="U14">
        <v>1.1759999999999999</v>
      </c>
      <c r="V14" s="6">
        <f t="shared" si="6"/>
        <v>4.233532004790224E-2</v>
      </c>
    </row>
    <row r="15" spans="1:22">
      <c r="A15">
        <v>8</v>
      </c>
      <c r="B15">
        <v>3.6999999999999998E-2</v>
      </c>
      <c r="C15" s="10">
        <f t="shared" si="7"/>
        <v>3.9007357258025364E-2</v>
      </c>
      <c r="D15">
        <v>46.19</v>
      </c>
      <c r="E15" s="6">
        <f t="shared" si="0"/>
        <v>1.9484736956051094</v>
      </c>
      <c r="F15" s="3">
        <f t="shared" si="1"/>
        <v>-1.7293534794391958E-2</v>
      </c>
      <c r="G15" s="6">
        <f t="shared" si="2"/>
        <v>1.3141136094618339E-2</v>
      </c>
      <c r="H15">
        <v>0.24379999999999999</v>
      </c>
      <c r="I15" s="6">
        <f t="shared" si="3"/>
        <v>5.3901296532478833E-2</v>
      </c>
      <c r="J15">
        <v>5.3901296532478833E-2</v>
      </c>
      <c r="R15">
        <f t="shared" si="4"/>
        <v>3.8921999999999998E-2</v>
      </c>
      <c r="S15">
        <v>0.30399999999999999</v>
      </c>
      <c r="T15">
        <f t="shared" si="5"/>
        <v>0.55803199999999997</v>
      </c>
      <c r="U15">
        <v>0.97419999999999995</v>
      </c>
      <c r="V15" s="6">
        <f t="shared" si="6"/>
        <v>1.3489156327877581E-2</v>
      </c>
    </row>
    <row r="16" spans="1:22">
      <c r="A16">
        <v>9</v>
      </c>
      <c r="B16">
        <v>0.04</v>
      </c>
      <c r="C16" s="10">
        <f t="shared" si="7"/>
        <v>4.1427928082731318E-2</v>
      </c>
      <c r="D16" s="6">
        <v>49.11</v>
      </c>
      <c r="E16" s="6">
        <f t="shared" si="0"/>
        <v>1.8326206475259621</v>
      </c>
      <c r="F16" s="3">
        <f t="shared" si="1"/>
        <v>-1.182930152574687E-2</v>
      </c>
      <c r="G16" s="6">
        <f t="shared" si="2"/>
        <v>1.8605369363263426E-2</v>
      </c>
      <c r="H16" s="6">
        <v>0.34429999999999999</v>
      </c>
      <c r="I16" s="6">
        <f t="shared" si="3"/>
        <v>5.4038249675467401E-2</v>
      </c>
      <c r="J16">
        <v>5.4038249675467401E-2</v>
      </c>
      <c r="R16">
        <f t="shared" si="4"/>
        <v>4.1340000000000002E-2</v>
      </c>
      <c r="S16">
        <v>0.29499999999999998</v>
      </c>
      <c r="T16">
        <f t="shared" si="5"/>
        <v>0.5408599999999999</v>
      </c>
      <c r="U16" s="6">
        <v>1.4085000000000001</v>
      </c>
      <c r="V16" s="6">
        <f t="shared" si="6"/>
        <v>1.3209349920669808E-2</v>
      </c>
    </row>
    <row r="17" spans="1:22">
      <c r="A17" t="s">
        <v>40</v>
      </c>
      <c r="B17">
        <v>2.8000000000000001E-2</v>
      </c>
      <c r="C17" s="10">
        <f t="shared" si="7"/>
        <v>3.1745644783907512E-2</v>
      </c>
      <c r="D17">
        <v>47.72</v>
      </c>
      <c r="E17" s="6">
        <f t="shared" si="0"/>
        <v>1.8860016764459346</v>
      </c>
      <c r="F17" s="4">
        <f t="shared" si="1"/>
        <v>-3.0434670889010296E-2</v>
      </c>
      <c r="I17" s="10"/>
      <c r="R17">
        <f t="shared" si="4"/>
        <v>3.1668000000000002E-2</v>
      </c>
      <c r="S17">
        <v>0.308</v>
      </c>
      <c r="T17">
        <f t="shared" si="5"/>
        <v>0.56566399999999994</v>
      </c>
    </row>
    <row r="18" spans="1:22">
      <c r="A18" s="12" t="s">
        <v>41</v>
      </c>
      <c r="B18" s="12">
        <v>4.8000000000000001E-2</v>
      </c>
      <c r="C18" s="10">
        <f t="shared" si="7"/>
        <v>4.7882783615280526E-2</v>
      </c>
      <c r="I18" s="10"/>
      <c r="J18" s="10">
        <f>AVERAGE(J8:J16)</f>
        <v>0.15504548884933433</v>
      </c>
      <c r="R18" s="12">
        <f t="shared" si="4"/>
        <v>4.7787999999999997E-2</v>
      </c>
      <c r="S18">
        <v>0.28699999999999998</v>
      </c>
      <c r="T18">
        <f t="shared" si="5"/>
        <v>0.52559599999999995</v>
      </c>
      <c r="V18" s="10"/>
    </row>
    <row r="19" spans="1:22">
      <c r="C19" s="10"/>
      <c r="I19" s="10"/>
      <c r="J19" s="10">
        <f>+STDEV(J8:J16)</f>
        <v>7.617087967301249E-2</v>
      </c>
    </row>
    <row r="20" spans="1:22">
      <c r="C20" s="10"/>
      <c r="I20" s="10"/>
      <c r="J20" s="10">
        <f>(J19/2.83)</f>
        <v>2.6915505184810066E-2</v>
      </c>
    </row>
    <row r="21" spans="1:22">
      <c r="C21" s="10"/>
      <c r="I21" s="10"/>
      <c r="J21" s="10">
        <f>+(J20/J18)*100</f>
        <v>17.359747377729413</v>
      </c>
    </row>
    <row r="22" spans="1:22">
      <c r="C22" s="10"/>
    </row>
    <row r="23" spans="1:22">
      <c r="C23" s="10"/>
    </row>
    <row r="24" spans="1:22">
      <c r="A24" s="2" t="s">
        <v>65</v>
      </c>
      <c r="C24" s="10"/>
      <c r="D24" t="s">
        <v>25</v>
      </c>
      <c r="E24" t="s">
        <v>25</v>
      </c>
      <c r="F24" t="s">
        <v>26</v>
      </c>
      <c r="G24" t="s">
        <v>26</v>
      </c>
      <c r="I24" t="s">
        <v>26</v>
      </c>
      <c r="J24" t="s">
        <v>26</v>
      </c>
    </row>
    <row r="25" spans="1:22">
      <c r="A25" t="s">
        <v>27</v>
      </c>
      <c r="B25" t="s">
        <v>28</v>
      </c>
      <c r="C25" s="10"/>
      <c r="D25" t="s">
        <v>43</v>
      </c>
      <c r="E25" t="s">
        <v>66</v>
      </c>
      <c r="F25" s="7" t="s">
        <v>31</v>
      </c>
      <c r="G25" t="s">
        <v>32</v>
      </c>
      <c r="H25" t="s">
        <v>33</v>
      </c>
      <c r="I25" t="s">
        <v>34</v>
      </c>
      <c r="J25" t="s">
        <v>34</v>
      </c>
      <c r="R25" t="s">
        <v>16</v>
      </c>
      <c r="S25" t="s">
        <v>35</v>
      </c>
      <c r="T25" t="s">
        <v>16</v>
      </c>
      <c r="V25" t="s">
        <v>26</v>
      </c>
    </row>
    <row r="26" spans="1:22">
      <c r="A26">
        <v>1</v>
      </c>
      <c r="B26">
        <v>6.8000000000000005E-2</v>
      </c>
      <c r="C26" s="10">
        <f t="shared" ref="C26:C36" si="8">+(B26*B$1)+B$2</f>
        <v>6.4019922446653554E-2</v>
      </c>
      <c r="D26" s="6">
        <v>46.25</v>
      </c>
      <c r="E26" s="6">
        <f t="shared" ref="E26:E35" si="9">((25*3600)/D26)/1000</f>
        <v>1.9459459459459461</v>
      </c>
      <c r="F26" s="6">
        <f>(C26-C$36)*E26</f>
        <v>3.1401999888077244E-2</v>
      </c>
      <c r="G26" s="6">
        <f t="shared" ref="G26:G34" si="10">+F26-F$35</f>
        <v>-5.9902012778953663E-2</v>
      </c>
      <c r="H26" s="6">
        <v>0.2455</v>
      </c>
      <c r="I26" s="6">
        <f t="shared" ref="I26:I34" si="11">+G26/H26</f>
        <v>-0.24400005205276443</v>
      </c>
      <c r="R26">
        <f t="shared" ref="R26:R36" si="12">(B26*0.806)+0.0091</f>
        <v>6.3908000000000006E-2</v>
      </c>
      <c r="S26">
        <v>0.30399999999999999</v>
      </c>
      <c r="T26">
        <f t="shared" ref="T26:T35" si="13">(S26*1.908)-0.022</f>
        <v>0.55803199999999997</v>
      </c>
      <c r="U26" t="s">
        <v>36</v>
      </c>
      <c r="V26" t="s">
        <v>64</v>
      </c>
    </row>
    <row r="27" spans="1:22">
      <c r="A27">
        <v>2</v>
      </c>
      <c r="B27">
        <v>8.4000000000000005E-2</v>
      </c>
      <c r="C27" s="10">
        <f t="shared" si="8"/>
        <v>7.6929633511751971E-2</v>
      </c>
      <c r="D27">
        <v>49.98</v>
      </c>
      <c r="E27" s="6">
        <f t="shared" si="9"/>
        <v>1.8007202881152462</v>
      </c>
      <c r="F27" s="6">
        <f t="shared" ref="F27:F35" si="14">(C27-C$36)*E27</f>
        <v>5.2305251914414368E-2</v>
      </c>
      <c r="G27" s="6">
        <f t="shared" si="10"/>
        <v>-3.8998760752616539E-2</v>
      </c>
      <c r="H27">
        <v>0.22670000000000001</v>
      </c>
      <c r="I27" s="6">
        <f t="shared" si="11"/>
        <v>-0.17202805801771742</v>
      </c>
      <c r="R27">
        <f t="shared" si="12"/>
        <v>7.6804000000000011E-2</v>
      </c>
      <c r="S27">
        <v>0.34399999999999997</v>
      </c>
      <c r="T27">
        <f t="shared" si="13"/>
        <v>0.63435199999999992</v>
      </c>
      <c r="U27" s="6">
        <v>1.0295000000000001</v>
      </c>
      <c r="V27" s="6">
        <f t="shared" ref="V27:V35" si="15">+G26/U27</f>
        <v>-5.8185539367609188E-2</v>
      </c>
    </row>
    <row r="28" spans="1:22">
      <c r="A28">
        <v>3</v>
      </c>
      <c r="B28">
        <v>7.0000000000000007E-2</v>
      </c>
      <c r="C28" s="10">
        <f t="shared" si="8"/>
        <v>6.5633636329790856E-2</v>
      </c>
      <c r="D28">
        <v>50.53</v>
      </c>
      <c r="E28" s="6">
        <f t="shared" si="9"/>
        <v>1.7811201266574312</v>
      </c>
      <c r="F28" s="6">
        <f t="shared" si="14"/>
        <v>3.1616401035146048E-2</v>
      </c>
      <c r="G28" s="6">
        <f t="shared" si="10"/>
        <v>-5.9687611631884858E-2</v>
      </c>
      <c r="H28">
        <v>0.2369</v>
      </c>
      <c r="I28" s="6">
        <f t="shared" si="11"/>
        <v>-0.25195277176819275</v>
      </c>
      <c r="R28">
        <f t="shared" si="12"/>
        <v>6.5520000000000009E-2</v>
      </c>
      <c r="S28">
        <v>0.33700000000000002</v>
      </c>
      <c r="T28">
        <f t="shared" si="13"/>
        <v>0.62099599999999999</v>
      </c>
      <c r="U28">
        <v>0.8911</v>
      </c>
      <c r="V28" s="6">
        <f t="shared" si="15"/>
        <v>-4.3764741053323467E-2</v>
      </c>
    </row>
    <row r="29" spans="1:22">
      <c r="A29">
        <v>4</v>
      </c>
      <c r="B29">
        <v>7.3999999999999996E-2</v>
      </c>
      <c r="C29" s="10">
        <f t="shared" si="8"/>
        <v>6.8861064096065447E-2</v>
      </c>
      <c r="D29">
        <v>47.11</v>
      </c>
      <c r="E29" s="6">
        <f t="shared" si="9"/>
        <v>1.9104224156230101</v>
      </c>
      <c r="F29" s="6">
        <f t="shared" si="14"/>
        <v>4.0077377271718166E-2</v>
      </c>
      <c r="G29" s="6">
        <f t="shared" si="10"/>
        <v>-5.122663539531274E-2</v>
      </c>
      <c r="H29">
        <v>0.3</v>
      </c>
      <c r="I29" s="6">
        <f t="shared" si="11"/>
        <v>-0.17075545131770914</v>
      </c>
      <c r="R29">
        <f t="shared" si="12"/>
        <v>6.8744E-2</v>
      </c>
      <c r="S29">
        <v>0.371</v>
      </c>
      <c r="T29">
        <f t="shared" si="13"/>
        <v>0.68586799999999992</v>
      </c>
      <c r="U29">
        <v>0.97519999999999996</v>
      </c>
      <c r="V29" s="6">
        <f t="shared" si="15"/>
        <v>-6.1205508236141161E-2</v>
      </c>
    </row>
    <row r="30" spans="1:22">
      <c r="A30">
        <v>5</v>
      </c>
      <c r="B30">
        <v>7.1999999999999995E-2</v>
      </c>
      <c r="C30" s="10">
        <f t="shared" si="8"/>
        <v>6.7247350212928145E-2</v>
      </c>
      <c r="D30">
        <v>50.04</v>
      </c>
      <c r="E30" s="6">
        <f t="shared" si="9"/>
        <v>1.7985611510791368</v>
      </c>
      <c r="F30" s="6">
        <f t="shared" si="14"/>
        <v>3.4828357190013703E-2</v>
      </c>
      <c r="G30" s="6">
        <f t="shared" si="10"/>
        <v>-5.6475655477017203E-2</v>
      </c>
      <c r="H30">
        <v>0.29249999999999998</v>
      </c>
      <c r="I30" s="6">
        <f t="shared" si="11"/>
        <v>-0.19307916402399045</v>
      </c>
      <c r="R30">
        <f t="shared" si="12"/>
        <v>6.7131999999999997E-2</v>
      </c>
      <c r="S30">
        <v>0.30499999999999999</v>
      </c>
      <c r="T30">
        <f t="shared" si="13"/>
        <v>0.55993999999999999</v>
      </c>
      <c r="U30">
        <v>1.1772</v>
      </c>
      <c r="V30" s="6">
        <f t="shared" si="15"/>
        <v>-4.3515660376582346E-2</v>
      </c>
    </row>
    <row r="31" spans="1:22">
      <c r="A31">
        <v>6</v>
      </c>
      <c r="B31">
        <v>5.0999999999999997E-2</v>
      </c>
      <c r="C31" s="10">
        <f t="shared" si="8"/>
        <v>5.0303354439986479E-2</v>
      </c>
      <c r="D31" s="6">
        <v>48.5</v>
      </c>
      <c r="E31" s="6">
        <f t="shared" si="9"/>
        <v>1.8556701030927834</v>
      </c>
      <c r="F31" s="6">
        <f t="shared" si="14"/>
        <v>4.4917809118254796E-3</v>
      </c>
      <c r="G31" s="6">
        <f t="shared" si="10"/>
        <v>-8.681223175520543E-2</v>
      </c>
      <c r="H31" s="6">
        <v>0.37540000000000001</v>
      </c>
      <c r="I31" s="6">
        <f t="shared" si="11"/>
        <v>-0.23125261522430854</v>
      </c>
      <c r="R31">
        <f t="shared" si="12"/>
        <v>5.0206000000000001E-2</v>
      </c>
      <c r="S31">
        <v>0.32500000000000001</v>
      </c>
      <c r="T31">
        <f t="shared" si="13"/>
        <v>0.59809999999999997</v>
      </c>
      <c r="U31">
        <v>1.2238</v>
      </c>
      <c r="V31" s="6">
        <f t="shared" si="15"/>
        <v>-4.6147781890028765E-2</v>
      </c>
    </row>
    <row r="32" spans="1:22">
      <c r="A32">
        <v>7</v>
      </c>
      <c r="B32">
        <v>0.10100000000000001</v>
      </c>
      <c r="C32" s="10">
        <f t="shared" si="8"/>
        <v>9.064620151841904E-2</v>
      </c>
      <c r="D32">
        <v>60.04</v>
      </c>
      <c r="E32" s="6">
        <f t="shared" si="9"/>
        <v>1.4990006662225182</v>
      </c>
      <c r="F32" s="6">
        <f t="shared" si="14"/>
        <v>6.4102391926756597E-2</v>
      </c>
      <c r="G32" s="6">
        <f t="shared" si="10"/>
        <v>-2.720162074027431E-2</v>
      </c>
      <c r="H32">
        <v>0.28620000000000001</v>
      </c>
      <c r="I32" s="6">
        <f t="shared" si="11"/>
        <v>-9.5044097624997589E-2</v>
      </c>
      <c r="R32">
        <f t="shared" si="12"/>
        <v>9.0506000000000003E-2</v>
      </c>
      <c r="S32">
        <v>0.33700000000000002</v>
      </c>
      <c r="T32">
        <f t="shared" si="13"/>
        <v>0.62099599999999999</v>
      </c>
      <c r="U32" s="6">
        <v>1.5751999999999999</v>
      </c>
      <c r="V32" s="6">
        <f t="shared" si="15"/>
        <v>-5.5111878971054747E-2</v>
      </c>
    </row>
    <row r="33" spans="1:22">
      <c r="A33">
        <v>8</v>
      </c>
      <c r="B33">
        <v>8.4000000000000005E-2</v>
      </c>
      <c r="C33" s="10">
        <f t="shared" si="8"/>
        <v>7.6929633511751971E-2</v>
      </c>
      <c r="D33">
        <v>46.19</v>
      </c>
      <c r="E33" s="6">
        <f t="shared" si="9"/>
        <v>1.9484736956051094</v>
      </c>
      <c r="F33" s="6">
        <f t="shared" si="14"/>
        <v>5.6597022963464604E-2</v>
      </c>
      <c r="G33" s="6">
        <f t="shared" si="10"/>
        <v>-3.4706989703566303E-2</v>
      </c>
      <c r="H33">
        <v>0.24379999999999999</v>
      </c>
      <c r="I33" s="6">
        <f t="shared" si="11"/>
        <v>-0.14235844833292169</v>
      </c>
      <c r="R33">
        <f t="shared" si="12"/>
        <v>7.6804000000000011E-2</v>
      </c>
      <c r="S33">
        <v>0.34300000000000003</v>
      </c>
      <c r="T33">
        <f t="shared" si="13"/>
        <v>0.63244400000000001</v>
      </c>
      <c r="U33">
        <v>1.1759999999999999</v>
      </c>
      <c r="V33" s="6">
        <f t="shared" si="15"/>
        <v>-2.3130629881185638E-2</v>
      </c>
    </row>
    <row r="34" spans="1:22">
      <c r="A34">
        <v>9</v>
      </c>
      <c r="B34">
        <v>0.14000000000000001</v>
      </c>
      <c r="C34" s="10">
        <f t="shared" si="8"/>
        <v>0.12211362223959643</v>
      </c>
      <c r="D34" s="6">
        <v>49.11</v>
      </c>
      <c r="E34" s="6">
        <f t="shared" si="9"/>
        <v>1.8326206475259621</v>
      </c>
      <c r="F34" s="6">
        <f t="shared" si="14"/>
        <v>0.13603696754608899</v>
      </c>
      <c r="G34" s="6">
        <f t="shared" si="10"/>
        <v>4.4732954879058082E-2</v>
      </c>
      <c r="H34" s="6">
        <v>0.34429999999999999</v>
      </c>
      <c r="I34" s="6">
        <f t="shared" si="11"/>
        <v>0.1299243534099857</v>
      </c>
      <c r="J34" s="6">
        <v>0.1299243534099857</v>
      </c>
      <c r="R34">
        <f t="shared" si="12"/>
        <v>0.12194000000000002</v>
      </c>
      <c r="S34">
        <v>0.33400000000000002</v>
      </c>
      <c r="T34">
        <f t="shared" si="13"/>
        <v>0.61527200000000004</v>
      </c>
      <c r="U34">
        <v>0.97419999999999995</v>
      </c>
      <c r="V34" s="6">
        <f t="shared" si="15"/>
        <v>-3.5626144224559952E-2</v>
      </c>
    </row>
    <row r="35" spans="1:22">
      <c r="A35" t="s">
        <v>40</v>
      </c>
      <c r="B35">
        <v>0.108</v>
      </c>
      <c r="C35" s="10">
        <f t="shared" si="8"/>
        <v>9.6294200109399583E-2</v>
      </c>
      <c r="D35">
        <v>47.72</v>
      </c>
      <c r="E35" s="6">
        <f t="shared" si="9"/>
        <v>1.8860016764459346</v>
      </c>
      <c r="F35" s="6">
        <f t="shared" si="14"/>
        <v>9.1304012667030907E-2</v>
      </c>
      <c r="I35" s="10"/>
      <c r="R35">
        <f t="shared" si="12"/>
        <v>9.6147999999999997E-2</v>
      </c>
      <c r="S35">
        <v>0.36199999999999999</v>
      </c>
      <c r="T35">
        <f t="shared" si="13"/>
        <v>0.66869599999999996</v>
      </c>
      <c r="U35" s="6">
        <v>1.4085000000000001</v>
      </c>
      <c r="V35" s="6">
        <f t="shared" si="15"/>
        <v>3.1759286389107619E-2</v>
      </c>
    </row>
    <row r="36" spans="1:22">
      <c r="A36" s="12" t="s">
        <v>41</v>
      </c>
      <c r="B36" s="12">
        <v>4.8000000000000001E-2</v>
      </c>
      <c r="C36" s="10">
        <f t="shared" si="8"/>
        <v>4.7882783615280526E-2</v>
      </c>
      <c r="I36" s="10"/>
      <c r="J36" s="10">
        <f>AVERAGE(J26:J34)</f>
        <v>0.1299243534099857</v>
      </c>
      <c r="R36" s="12">
        <f t="shared" si="12"/>
        <v>4.7787999999999997E-2</v>
      </c>
    </row>
    <row r="37" spans="1:22">
      <c r="C37" s="10"/>
      <c r="I37" s="10"/>
      <c r="J37" s="10"/>
    </row>
    <row r="38" spans="1:22">
      <c r="C38" s="10"/>
      <c r="I38" s="10"/>
      <c r="J38" s="10"/>
      <c r="V38" s="10"/>
    </row>
    <row r="39" spans="1:22">
      <c r="C39" s="10"/>
      <c r="I39" s="10"/>
      <c r="J39" s="10"/>
      <c r="V39" s="10"/>
    </row>
    <row r="40" spans="1:22">
      <c r="C40" s="10"/>
      <c r="I40" s="10"/>
      <c r="J40" s="10"/>
      <c r="V40" s="10"/>
    </row>
    <row r="41" spans="1:22">
      <c r="C41" s="10"/>
      <c r="I41" s="10"/>
      <c r="J41" s="10"/>
      <c r="V41" s="10"/>
    </row>
    <row r="42" spans="1:22">
      <c r="A42" s="2" t="s">
        <v>67</v>
      </c>
      <c r="C42" s="10"/>
      <c r="D42" t="s">
        <v>25</v>
      </c>
      <c r="E42" t="s">
        <v>25</v>
      </c>
      <c r="F42" t="s">
        <v>26</v>
      </c>
      <c r="G42" t="s">
        <v>26</v>
      </c>
      <c r="I42" t="s">
        <v>26</v>
      </c>
      <c r="J42" t="s">
        <v>26</v>
      </c>
      <c r="V42" t="s">
        <v>26</v>
      </c>
    </row>
    <row r="43" spans="1:22">
      <c r="A43" t="s">
        <v>27</v>
      </c>
      <c r="B43" t="s">
        <v>28</v>
      </c>
      <c r="C43" s="10"/>
      <c r="D43" t="s">
        <v>43</v>
      </c>
      <c r="E43" t="s">
        <v>66</v>
      </c>
      <c r="F43" s="7" t="s">
        <v>31</v>
      </c>
      <c r="G43" t="s">
        <v>32</v>
      </c>
      <c r="H43" t="s">
        <v>33</v>
      </c>
      <c r="I43" t="s">
        <v>34</v>
      </c>
      <c r="J43" t="s">
        <v>34</v>
      </c>
      <c r="R43" t="s">
        <v>16</v>
      </c>
      <c r="S43" t="s">
        <v>35</v>
      </c>
      <c r="T43" t="s">
        <v>16</v>
      </c>
      <c r="U43" t="s">
        <v>36</v>
      </c>
      <c r="V43" t="s">
        <v>64</v>
      </c>
    </row>
    <row r="44" spans="1:22">
      <c r="A44">
        <v>1</v>
      </c>
      <c r="B44">
        <v>7.0000000000000007E-2</v>
      </c>
      <c r="C44" s="10">
        <f t="shared" ref="C44:C54" si="16">+(B44*B$1)+B$2</f>
        <v>6.5633636329790856E-2</v>
      </c>
      <c r="D44" s="6">
        <v>46.25</v>
      </c>
      <c r="E44" s="6">
        <f t="shared" ref="E44:E53" si="17">((25*3600)/D44)/1000</f>
        <v>1.9459459459459461</v>
      </c>
      <c r="F44" s="3">
        <f t="shared" ref="F44:F45" si="18">(C44-C$54)*E44</f>
        <v>3.454219987688497E-2</v>
      </c>
      <c r="G44" s="6">
        <f t="shared" ref="G44:G52" si="19">+F44-F$53</f>
        <v>-5.3718345701244917E-2</v>
      </c>
      <c r="H44" s="6">
        <v>0.2455</v>
      </c>
      <c r="I44" s="6">
        <f t="shared" ref="I44:I52" si="20">+G44/H44</f>
        <v>-0.21881199878307503</v>
      </c>
      <c r="R44">
        <f t="shared" ref="R44:R54" si="21">(B44*0.806)+0.0091</f>
        <v>6.5520000000000009E-2</v>
      </c>
      <c r="S44">
        <v>0.32500000000000001</v>
      </c>
      <c r="T44">
        <f t="shared" ref="T44:T53" si="22">(S44*1.908)-0.022</f>
        <v>0.59809999999999997</v>
      </c>
      <c r="U44" s="6">
        <v>1.0295000000000001</v>
      </c>
      <c r="V44" s="6">
        <f t="shared" ref="V44:V52" si="23">+G44/U44</f>
        <v>-5.2179063332923666E-2</v>
      </c>
    </row>
    <row r="45" spans="1:22">
      <c r="A45">
        <v>2</v>
      </c>
      <c r="B45">
        <v>5.1999999999999998E-2</v>
      </c>
      <c r="C45" s="10">
        <f t="shared" si="16"/>
        <v>5.111021138155513E-2</v>
      </c>
      <c r="D45">
        <v>49.98</v>
      </c>
      <c r="E45" s="6">
        <f t="shared" si="17"/>
        <v>1.8007202881152462</v>
      </c>
      <c r="F45" s="3">
        <f t="shared" si="18"/>
        <v>5.8116946571571508E-3</v>
      </c>
      <c r="G45" s="6">
        <f t="shared" si="19"/>
        <v>-8.2448850920972733E-2</v>
      </c>
      <c r="H45">
        <v>0.22670000000000001</v>
      </c>
      <c r="I45" s="6">
        <f t="shared" si="20"/>
        <v>-0.36369144649745361</v>
      </c>
      <c r="R45">
        <f t="shared" si="21"/>
        <v>5.1012000000000002E-2</v>
      </c>
      <c r="S45">
        <v>0.34599999999999997</v>
      </c>
      <c r="T45">
        <f t="shared" si="22"/>
        <v>0.63816799999999996</v>
      </c>
      <c r="U45">
        <v>0.8911</v>
      </c>
      <c r="V45" s="6">
        <f t="shared" si="23"/>
        <v>-9.2524801841513557E-2</v>
      </c>
    </row>
    <row r="46" spans="1:22">
      <c r="A46">
        <v>3</v>
      </c>
      <c r="B46">
        <v>7.5999999999999998E-2</v>
      </c>
      <c r="C46" s="10">
        <f t="shared" si="16"/>
        <v>7.0474777979202763E-2</v>
      </c>
      <c r="D46">
        <v>50.53</v>
      </c>
      <c r="E46" s="6">
        <f t="shared" si="17"/>
        <v>1.7811201266574312</v>
      </c>
      <c r="F46" s="3">
        <f t="shared" ref="F46:F53" si="24">(C46-C$54)*E46</f>
        <v>4.0239055862913146E-2</v>
      </c>
      <c r="G46" s="6">
        <f t="shared" si="19"/>
        <v>-4.8021489715216741E-2</v>
      </c>
      <c r="H46">
        <v>0.2369</v>
      </c>
      <c r="I46" s="6">
        <f t="shared" si="20"/>
        <v>-0.20270785021197443</v>
      </c>
      <c r="R46">
        <f t="shared" si="21"/>
        <v>7.0356000000000002E-2</v>
      </c>
      <c r="S46">
        <v>0.33400000000000002</v>
      </c>
      <c r="T46">
        <f t="shared" si="22"/>
        <v>0.61527200000000004</v>
      </c>
      <c r="U46">
        <v>0.97519999999999996</v>
      </c>
      <c r="V46" s="6">
        <f t="shared" si="23"/>
        <v>-4.9242708895833411E-2</v>
      </c>
    </row>
    <row r="47" spans="1:22">
      <c r="A47">
        <v>4</v>
      </c>
      <c r="B47">
        <v>7.9000000000000001E-2</v>
      </c>
      <c r="C47" s="10">
        <f t="shared" si="16"/>
        <v>7.2895348803908702E-2</v>
      </c>
      <c r="D47">
        <v>47.11</v>
      </c>
      <c r="E47" s="6">
        <f t="shared" si="17"/>
        <v>1.9104224156230101</v>
      </c>
      <c r="F47" s="3">
        <f t="shared" si="24"/>
        <v>4.7784565208587051E-2</v>
      </c>
      <c r="G47" s="6">
        <f t="shared" si="19"/>
        <v>-4.0475980369542836E-2</v>
      </c>
      <c r="H47">
        <v>0.3</v>
      </c>
      <c r="I47" s="6">
        <f t="shared" si="20"/>
        <v>-0.13491993456514279</v>
      </c>
      <c r="R47">
        <f t="shared" si="21"/>
        <v>7.2774000000000005E-2</v>
      </c>
      <c r="S47">
        <v>0.36499999999999999</v>
      </c>
      <c r="T47">
        <f t="shared" si="22"/>
        <v>0.67441999999999991</v>
      </c>
      <c r="U47">
        <v>1.1772</v>
      </c>
      <c r="V47" s="6">
        <f t="shared" si="23"/>
        <v>-3.4383265689383991E-2</v>
      </c>
    </row>
    <row r="48" spans="1:22">
      <c r="A48">
        <v>5</v>
      </c>
      <c r="B48">
        <v>6.3E-2</v>
      </c>
      <c r="C48" s="10">
        <f t="shared" si="16"/>
        <v>5.9985637738810292E-2</v>
      </c>
      <c r="D48">
        <v>50.04</v>
      </c>
      <c r="E48" s="6">
        <f t="shared" si="17"/>
        <v>1.7985611510791368</v>
      </c>
      <c r="F48" s="3">
        <f t="shared" si="24"/>
        <v>2.1767723243758575E-2</v>
      </c>
      <c r="G48" s="6">
        <f t="shared" si="19"/>
        <v>-6.6492822334371315E-2</v>
      </c>
      <c r="H48">
        <v>0.29249999999999998</v>
      </c>
      <c r="I48" s="6">
        <f t="shared" si="20"/>
        <v>-0.22732588832263698</v>
      </c>
      <c r="R48">
        <f t="shared" si="21"/>
        <v>5.9878000000000001E-2</v>
      </c>
      <c r="S48">
        <v>0.32800000000000001</v>
      </c>
      <c r="T48">
        <f t="shared" si="22"/>
        <v>0.60382400000000003</v>
      </c>
      <c r="U48">
        <v>1.2238</v>
      </c>
      <c r="V48" s="6">
        <f t="shared" si="23"/>
        <v>-5.4333079207690239E-2</v>
      </c>
    </row>
    <row r="49" spans="1:22">
      <c r="A49">
        <v>6</v>
      </c>
      <c r="B49">
        <v>0.06</v>
      </c>
      <c r="C49" s="10">
        <f t="shared" si="16"/>
        <v>5.7565066914104339E-2</v>
      </c>
      <c r="D49" s="6">
        <v>48.5</v>
      </c>
      <c r="E49" s="6">
        <f t="shared" si="17"/>
        <v>1.8556701030927834</v>
      </c>
      <c r="F49" s="3">
        <f t="shared" si="24"/>
        <v>1.7967123647301918E-2</v>
      </c>
      <c r="G49" s="6">
        <f t="shared" si="19"/>
        <v>-7.0293421930827965E-2</v>
      </c>
      <c r="H49" s="6">
        <v>0.37540000000000001</v>
      </c>
      <c r="I49" s="6">
        <f t="shared" si="20"/>
        <v>-0.18724939246358008</v>
      </c>
      <c r="R49">
        <f t="shared" si="21"/>
        <v>5.7459999999999997E-2</v>
      </c>
      <c r="S49">
        <v>0.35</v>
      </c>
      <c r="T49">
        <f t="shared" si="22"/>
        <v>0.64579999999999993</v>
      </c>
      <c r="U49" s="6">
        <v>1.5751999999999999</v>
      </c>
      <c r="V49" s="6">
        <f t="shared" si="23"/>
        <v>-4.4625077406569305E-2</v>
      </c>
    </row>
    <row r="50" spans="1:22">
      <c r="A50">
        <v>7</v>
      </c>
      <c r="B50">
        <v>9.9000000000000005E-2</v>
      </c>
      <c r="C50" s="10">
        <f t="shared" si="16"/>
        <v>8.9032487635281723E-2</v>
      </c>
      <c r="D50">
        <v>60.04</v>
      </c>
      <c r="E50" s="6">
        <f t="shared" si="17"/>
        <v>1.4990006662225182</v>
      </c>
      <c r="F50" s="3">
        <f t="shared" si="24"/>
        <v>6.1683433740841231E-2</v>
      </c>
      <c r="G50" s="6">
        <f t="shared" si="19"/>
        <v>-2.6577111837288656E-2</v>
      </c>
      <c r="H50">
        <v>0.28620000000000001</v>
      </c>
      <c r="I50" s="6">
        <f t="shared" si="20"/>
        <v>-9.286202598633353E-2</v>
      </c>
      <c r="R50">
        <f t="shared" si="21"/>
        <v>8.8894000000000001E-2</v>
      </c>
      <c r="S50">
        <v>0.35599999999999998</v>
      </c>
      <c r="T50">
        <f t="shared" si="22"/>
        <v>0.65724799999999994</v>
      </c>
      <c r="U50">
        <v>1.1759999999999999</v>
      </c>
      <c r="V50" s="6">
        <f t="shared" si="23"/>
        <v>-2.259958489565362E-2</v>
      </c>
    </row>
    <row r="51" spans="1:22">
      <c r="A51">
        <v>8</v>
      </c>
      <c r="B51">
        <v>7.3999999999999996E-2</v>
      </c>
      <c r="C51" s="10">
        <f t="shared" si="16"/>
        <v>6.8861064096065447E-2</v>
      </c>
      <c r="D51">
        <v>46.19</v>
      </c>
      <c r="E51" s="6">
        <f t="shared" si="17"/>
        <v>1.9484736956051094</v>
      </c>
      <c r="F51" s="3">
        <f t="shared" si="24"/>
        <v>4.0875627695835526E-2</v>
      </c>
      <c r="G51" s="6">
        <f t="shared" si="19"/>
        <v>-4.7384917882294361E-2</v>
      </c>
      <c r="H51">
        <v>0.24379999999999999</v>
      </c>
      <c r="I51" s="6">
        <f t="shared" si="20"/>
        <v>-0.19435979443106793</v>
      </c>
      <c r="R51">
        <f t="shared" si="21"/>
        <v>6.8744E-2</v>
      </c>
      <c r="S51">
        <v>0.34399999999999997</v>
      </c>
      <c r="T51">
        <f t="shared" si="22"/>
        <v>0.63435199999999992</v>
      </c>
      <c r="U51">
        <v>0.97419999999999995</v>
      </c>
      <c r="V51" s="6">
        <f t="shared" si="23"/>
        <v>-4.8639825377021516E-2</v>
      </c>
    </row>
    <row r="52" spans="1:22">
      <c r="A52">
        <v>9</v>
      </c>
      <c r="B52">
        <v>0.107</v>
      </c>
      <c r="C52" s="10">
        <f t="shared" si="16"/>
        <v>9.5487343167830932E-2</v>
      </c>
      <c r="D52" s="6">
        <v>49.11</v>
      </c>
      <c r="E52" s="6">
        <f t="shared" si="17"/>
        <v>1.8326206475259621</v>
      </c>
      <c r="F52" s="3">
        <f t="shared" si="24"/>
        <v>8.7241098752383145E-2</v>
      </c>
      <c r="G52" s="6">
        <f t="shared" si="19"/>
        <v>-1.0194468257467421E-3</v>
      </c>
      <c r="H52" s="6">
        <v>0.34429999999999999</v>
      </c>
      <c r="I52" s="6">
        <f t="shared" si="20"/>
        <v>-2.9609260114630905E-3</v>
      </c>
      <c r="R52">
        <f t="shared" si="21"/>
        <v>9.5341999999999996E-2</v>
      </c>
      <c r="S52">
        <v>0.32700000000000001</v>
      </c>
      <c r="T52">
        <f t="shared" si="22"/>
        <v>0.60191600000000001</v>
      </c>
      <c r="U52" s="6">
        <v>1.4085000000000001</v>
      </c>
      <c r="V52" s="6">
        <f t="shared" si="23"/>
        <v>-7.2378191391319984E-4</v>
      </c>
    </row>
    <row r="53" spans="1:22">
      <c r="A53" t="s">
        <v>40</v>
      </c>
      <c r="B53">
        <v>0.106</v>
      </c>
      <c r="C53" s="10">
        <f t="shared" si="16"/>
        <v>9.4680486226262281E-2</v>
      </c>
      <c r="D53">
        <v>47.72</v>
      </c>
      <c r="E53" s="6">
        <f t="shared" si="17"/>
        <v>1.8860016764459346</v>
      </c>
      <c r="F53" s="3">
        <f t="shared" si="24"/>
        <v>8.8260545578129887E-2</v>
      </c>
      <c r="I53" s="10"/>
      <c r="R53">
        <f t="shared" si="21"/>
        <v>9.4535999999999995E-2</v>
      </c>
      <c r="S53">
        <v>0.36199999999999999</v>
      </c>
      <c r="T53">
        <f t="shared" si="22"/>
        <v>0.66869599999999996</v>
      </c>
    </row>
    <row r="54" spans="1:22">
      <c r="A54" s="12" t="s">
        <v>41</v>
      </c>
      <c r="B54" s="12">
        <v>4.8000000000000001E-2</v>
      </c>
      <c r="C54" s="10">
        <f t="shared" si="16"/>
        <v>4.7882783615280526E-2</v>
      </c>
      <c r="I54" s="10"/>
      <c r="J54" s="10"/>
      <c r="R54" s="12">
        <f t="shared" si="21"/>
        <v>4.7787999999999997E-2</v>
      </c>
    </row>
    <row r="55" spans="1:22">
      <c r="C55" s="10"/>
      <c r="I55" s="10"/>
      <c r="J55" s="10"/>
    </row>
    <row r="56" spans="1:22">
      <c r="C56" s="10"/>
      <c r="I56" s="10"/>
      <c r="J56" s="10"/>
    </row>
    <row r="57" spans="1:22">
      <c r="C57" s="10"/>
      <c r="I57" s="10"/>
      <c r="J57" s="10"/>
    </row>
    <row r="58" spans="1:22">
      <c r="C58" s="10"/>
      <c r="I58" s="10"/>
      <c r="J58" s="10"/>
    </row>
    <row r="59" spans="1:22">
      <c r="A59" s="2" t="s">
        <v>68</v>
      </c>
      <c r="C59" s="10"/>
      <c r="F59" t="s">
        <v>26</v>
      </c>
      <c r="G59" t="s">
        <v>26</v>
      </c>
      <c r="I59" t="s">
        <v>26</v>
      </c>
      <c r="J59" t="s">
        <v>26</v>
      </c>
    </row>
    <row r="60" spans="1:22">
      <c r="A60" t="s">
        <v>27</v>
      </c>
      <c r="B60" t="s">
        <v>28</v>
      </c>
      <c r="C60" t="s">
        <v>66</v>
      </c>
      <c r="D60" t="s">
        <v>43</v>
      </c>
      <c r="E60" t="s">
        <v>25</v>
      </c>
      <c r="F60" s="7" t="s">
        <v>31</v>
      </c>
      <c r="G60" t="s">
        <v>32</v>
      </c>
      <c r="H60" t="s">
        <v>33</v>
      </c>
      <c r="I60" t="s">
        <v>34</v>
      </c>
      <c r="J60" t="s">
        <v>34</v>
      </c>
      <c r="R60" t="s">
        <v>16</v>
      </c>
      <c r="S60" t="s">
        <v>35</v>
      </c>
      <c r="T60" t="s">
        <v>16</v>
      </c>
      <c r="U60" t="s">
        <v>36</v>
      </c>
    </row>
    <row r="61" spans="1:22">
      <c r="A61">
        <v>1</v>
      </c>
      <c r="B61">
        <v>6.9000000000000006E-2</v>
      </c>
      <c r="C61" s="10">
        <f t="shared" ref="C61:C71" si="25">+(B61*B$1)+B$2</f>
        <v>6.4826779388222205E-2</v>
      </c>
      <c r="D61" s="6">
        <v>46.25</v>
      </c>
      <c r="E61" s="6">
        <f t="shared" ref="E61:E70" si="26">((25*3600)/D61)/1000</f>
        <v>1.9459459459459461</v>
      </c>
      <c r="F61" s="3">
        <f>(C61-C$71)*E61</f>
        <v>3.2972099882481107E-2</v>
      </c>
      <c r="G61" s="6">
        <f t="shared" ref="G61:G69" si="27">+F61-F$70</f>
        <v>-5.0712387287817629E-3</v>
      </c>
      <c r="H61" s="6">
        <v>0.2455</v>
      </c>
      <c r="I61" s="6">
        <f t="shared" ref="I61:I69" si="28">+G61/H61</f>
        <v>-2.0656776899314718E-2</v>
      </c>
      <c r="R61">
        <f t="shared" ref="R61:R71" si="29">(B61*0.806)+0.0091</f>
        <v>6.4714000000000008E-2</v>
      </c>
      <c r="S61">
        <v>0.36799999999999999</v>
      </c>
      <c r="T61">
        <f t="shared" ref="T61:T70" si="30">(S61*1.908)-0.022</f>
        <v>0.68014399999999997</v>
      </c>
      <c r="U61" s="6">
        <v>1.0295000000000001</v>
      </c>
      <c r="V61" s="6"/>
    </row>
    <row r="62" spans="1:22">
      <c r="A62">
        <v>2</v>
      </c>
      <c r="B62">
        <v>6.5000000000000002E-2</v>
      </c>
      <c r="C62" s="10">
        <f t="shared" si="25"/>
        <v>6.1599351621947594E-2</v>
      </c>
      <c r="D62">
        <v>49.98</v>
      </c>
      <c r="E62" s="6">
        <f t="shared" si="26"/>
        <v>1.8007202881152462</v>
      </c>
      <c r="F62" s="3">
        <f t="shared" ref="F62:F70" si="31">(C62-C$71)*E62</f>
        <v>2.4699702292917892E-2</v>
      </c>
      <c r="G62" s="6">
        <f t="shared" si="27"/>
        <v>-1.3343636318344978E-2</v>
      </c>
      <c r="H62">
        <v>0.22670000000000001</v>
      </c>
      <c r="I62" s="6">
        <f t="shared" si="28"/>
        <v>-5.8860327826841537E-2</v>
      </c>
      <c r="R62">
        <f t="shared" si="29"/>
        <v>6.1490000000000003E-2</v>
      </c>
      <c r="S62">
        <v>0.37</v>
      </c>
      <c r="T62">
        <f t="shared" si="30"/>
        <v>0.6839599999999999</v>
      </c>
      <c r="U62">
        <v>0.8911</v>
      </c>
    </row>
    <row r="63" spans="1:22">
      <c r="A63">
        <v>3</v>
      </c>
      <c r="B63">
        <v>8.1000000000000003E-2</v>
      </c>
      <c r="C63" s="10">
        <f t="shared" si="25"/>
        <v>7.4509062687046018E-2</v>
      </c>
      <c r="D63">
        <v>50.53</v>
      </c>
      <c r="E63" s="6">
        <f t="shared" si="26"/>
        <v>1.7811201266574312</v>
      </c>
      <c r="F63" s="3">
        <f t="shared" si="31"/>
        <v>4.7424601552719062E-2</v>
      </c>
      <c r="G63" s="6">
        <f t="shared" si="27"/>
        <v>9.3812629414561921E-3</v>
      </c>
      <c r="H63">
        <v>0.2369</v>
      </c>
      <c r="I63" s="6">
        <f t="shared" si="28"/>
        <v>3.9600096840254083E-2</v>
      </c>
      <c r="J63">
        <v>3.9600096840254083E-2</v>
      </c>
      <c r="R63">
        <f t="shared" si="29"/>
        <v>7.4386000000000008E-2</v>
      </c>
      <c r="S63">
        <v>0.33300000000000002</v>
      </c>
      <c r="T63">
        <f t="shared" si="30"/>
        <v>0.61336400000000002</v>
      </c>
      <c r="U63">
        <v>0.97519999999999996</v>
      </c>
    </row>
    <row r="64" spans="1:22">
      <c r="A64">
        <v>4</v>
      </c>
      <c r="B64">
        <v>8.8999999999999996E-2</v>
      </c>
      <c r="C64" s="10">
        <f t="shared" si="25"/>
        <v>8.0963918219595213E-2</v>
      </c>
      <c r="D64">
        <v>47.11</v>
      </c>
      <c r="E64" s="6">
        <f t="shared" si="26"/>
        <v>1.9104224156230101</v>
      </c>
      <c r="F64" s="3">
        <f t="shared" si="31"/>
        <v>6.3198941082324808E-2</v>
      </c>
      <c r="G64" s="6">
        <f t="shared" si="27"/>
        <v>2.5155602471061939E-2</v>
      </c>
      <c r="H64">
        <v>0.3</v>
      </c>
      <c r="I64" s="6">
        <f t="shared" si="28"/>
        <v>8.3852008236873138E-2</v>
      </c>
      <c r="J64">
        <v>8.3852008236873138E-2</v>
      </c>
      <c r="R64">
        <f t="shared" si="29"/>
        <v>8.0834000000000003E-2</v>
      </c>
      <c r="S64">
        <v>0.38100000000000001</v>
      </c>
      <c r="T64">
        <f t="shared" si="30"/>
        <v>0.70494799999999991</v>
      </c>
      <c r="U64">
        <v>1.1772</v>
      </c>
    </row>
    <row r="65" spans="1:22">
      <c r="A65">
        <v>5</v>
      </c>
      <c r="B65">
        <v>6.9000000000000006E-2</v>
      </c>
      <c r="C65" s="10">
        <f t="shared" si="25"/>
        <v>6.4826779388222205E-2</v>
      </c>
      <c r="D65">
        <v>50.04</v>
      </c>
      <c r="E65" s="6">
        <f t="shared" si="26"/>
        <v>1.7985611510791368</v>
      </c>
      <c r="F65" s="3">
        <f t="shared" si="31"/>
        <v>3.0474812541262015E-2</v>
      </c>
      <c r="G65" s="6">
        <f t="shared" si="27"/>
        <v>-7.5685260700008548E-3</v>
      </c>
      <c r="H65">
        <v>0.29249999999999998</v>
      </c>
      <c r="I65" s="6">
        <f t="shared" si="28"/>
        <v>-2.5875302803421728E-2</v>
      </c>
      <c r="R65">
        <f t="shared" si="29"/>
        <v>6.4714000000000008E-2</v>
      </c>
      <c r="S65">
        <v>0.376</v>
      </c>
      <c r="T65">
        <f t="shared" si="30"/>
        <v>0.69540799999999992</v>
      </c>
      <c r="U65">
        <v>1.2238</v>
      </c>
    </row>
    <row r="66" spans="1:22">
      <c r="A66">
        <v>6</v>
      </c>
      <c r="B66">
        <v>7.9000000000000001E-2</v>
      </c>
      <c r="C66" s="10">
        <f t="shared" si="25"/>
        <v>7.2895348803908702E-2</v>
      </c>
      <c r="D66" s="6">
        <v>48.5</v>
      </c>
      <c r="E66" s="6">
        <f t="shared" si="26"/>
        <v>1.8556701030927834</v>
      </c>
      <c r="F66" s="3">
        <f t="shared" si="31"/>
        <v>4.6415069422196614E-2</v>
      </c>
      <c r="G66" s="6">
        <f t="shared" si="27"/>
        <v>8.3717308109337446E-3</v>
      </c>
      <c r="H66" s="6">
        <v>0.37540000000000001</v>
      </c>
      <c r="I66" s="6">
        <f t="shared" si="28"/>
        <v>2.2300827946014238E-2</v>
      </c>
      <c r="J66">
        <v>2.2300827946014238E-2</v>
      </c>
      <c r="R66">
        <f t="shared" si="29"/>
        <v>7.2774000000000005E-2</v>
      </c>
      <c r="S66">
        <v>0.38900000000000001</v>
      </c>
      <c r="T66">
        <f t="shared" si="30"/>
        <v>0.72021199999999996</v>
      </c>
      <c r="U66" s="6">
        <v>1.5751999999999999</v>
      </c>
      <c r="V66" s="6"/>
    </row>
    <row r="67" spans="1:22">
      <c r="A67">
        <v>7</v>
      </c>
      <c r="B67">
        <v>8.8999999999999996E-2</v>
      </c>
      <c r="C67" s="10">
        <f t="shared" si="25"/>
        <v>8.0963918219595213E-2</v>
      </c>
      <c r="D67">
        <v>60.04</v>
      </c>
      <c r="E67" s="6">
        <f t="shared" si="26"/>
        <v>1.4990006662225182</v>
      </c>
      <c r="F67" s="3">
        <f t="shared" si="31"/>
        <v>4.9588642811264516E-2</v>
      </c>
      <c r="G67" s="6">
        <f t="shared" si="27"/>
        <v>1.1545304200001646E-2</v>
      </c>
      <c r="H67">
        <v>0.28620000000000001</v>
      </c>
      <c r="I67" s="6">
        <f t="shared" si="28"/>
        <v>4.0339986722577381E-2</v>
      </c>
      <c r="J67">
        <v>4.0339986722577381E-2</v>
      </c>
      <c r="R67">
        <f t="shared" si="29"/>
        <v>8.0834000000000003E-2</v>
      </c>
      <c r="S67">
        <v>0.39200000000000002</v>
      </c>
      <c r="T67">
        <f t="shared" si="30"/>
        <v>0.72593600000000003</v>
      </c>
      <c r="U67">
        <v>1.1759999999999999</v>
      </c>
    </row>
    <row r="68" spans="1:22">
      <c r="A68">
        <v>8</v>
      </c>
      <c r="B68">
        <v>0.08</v>
      </c>
      <c r="C68" s="10">
        <f t="shared" si="25"/>
        <v>7.3702205745477353E-2</v>
      </c>
      <c r="D68">
        <v>46.19</v>
      </c>
      <c r="E68" s="6">
        <f t="shared" si="26"/>
        <v>1.9484736956051094</v>
      </c>
      <c r="F68" s="3">
        <f t="shared" si="31"/>
        <v>5.0308464856412959E-2</v>
      </c>
      <c r="G68" s="6">
        <f t="shared" si="27"/>
        <v>1.2265126245150089E-2</v>
      </c>
      <c r="H68">
        <v>0.24379999999999999</v>
      </c>
      <c r="I68" s="6">
        <f t="shared" si="28"/>
        <v>5.0308147026866652E-2</v>
      </c>
      <c r="J68">
        <v>5.0308147026866652E-2</v>
      </c>
      <c r="R68">
        <f t="shared" si="29"/>
        <v>7.3580000000000007E-2</v>
      </c>
      <c r="S68">
        <v>0.36899999999999999</v>
      </c>
      <c r="T68">
        <f t="shared" si="30"/>
        <v>0.68205199999999999</v>
      </c>
      <c r="U68">
        <v>0.97419999999999995</v>
      </c>
    </row>
    <row r="69" spans="1:22">
      <c r="A69">
        <v>9</v>
      </c>
      <c r="B69">
        <v>5.3999999999999999E-2</v>
      </c>
      <c r="C69" s="10">
        <f t="shared" si="25"/>
        <v>5.2723925264692433E-2</v>
      </c>
      <c r="D69" s="6">
        <v>49.11</v>
      </c>
      <c r="E69" s="6">
        <f t="shared" si="26"/>
        <v>1.8326206475259621</v>
      </c>
      <c r="F69" s="3">
        <f t="shared" si="31"/>
        <v>8.8719761443101525E-3</v>
      </c>
      <c r="G69" s="6">
        <f t="shared" si="27"/>
        <v>-2.9171362466952719E-2</v>
      </c>
      <c r="H69" s="6">
        <v>0.34429999999999999</v>
      </c>
      <c r="I69" s="6">
        <f t="shared" si="28"/>
        <v>-8.4726582825886493E-2</v>
      </c>
      <c r="R69">
        <f t="shared" si="29"/>
        <v>5.2624000000000004E-2</v>
      </c>
      <c r="S69">
        <v>0.36599999999999999</v>
      </c>
      <c r="T69">
        <f t="shared" si="30"/>
        <v>0.67632799999999993</v>
      </c>
      <c r="U69" s="6">
        <v>1.4085000000000001</v>
      </c>
      <c r="V69" s="6"/>
    </row>
    <row r="70" spans="1:22">
      <c r="A70" t="s">
        <v>40</v>
      </c>
      <c r="B70">
        <v>7.2999999999999995E-2</v>
      </c>
      <c r="C70" s="10">
        <f t="shared" si="25"/>
        <v>6.8054207154496796E-2</v>
      </c>
      <c r="D70">
        <v>47.72</v>
      </c>
      <c r="E70" s="6">
        <f t="shared" si="26"/>
        <v>1.8860016764459346</v>
      </c>
      <c r="F70" s="3">
        <f t="shared" si="31"/>
        <v>3.804333861126287E-2</v>
      </c>
      <c r="I70" s="10"/>
      <c r="R70">
        <f t="shared" si="29"/>
        <v>6.7937999999999998E-2</v>
      </c>
      <c r="S70">
        <v>0.36899999999999999</v>
      </c>
      <c r="T70">
        <f t="shared" si="30"/>
        <v>0.68205199999999999</v>
      </c>
    </row>
    <row r="71" spans="1:22">
      <c r="A71" s="12" t="s">
        <v>41</v>
      </c>
      <c r="B71" s="12">
        <v>4.8000000000000001E-2</v>
      </c>
      <c r="C71" s="10">
        <f t="shared" si="25"/>
        <v>4.7882783615280526E-2</v>
      </c>
      <c r="I71" s="10"/>
      <c r="J71" s="10">
        <f>AVERAGE(J61:J69)</f>
        <v>4.7280213354517098E-2</v>
      </c>
      <c r="R71" s="12">
        <f t="shared" si="29"/>
        <v>4.7787999999999997E-2</v>
      </c>
    </row>
    <row r="72" spans="1:22">
      <c r="C72" s="10"/>
      <c r="I72" s="10"/>
      <c r="J72" s="10">
        <f>+STDEV(J61:J69)</f>
        <v>2.2791364559867498E-2</v>
      </c>
    </row>
    <row r="73" spans="1:22">
      <c r="C73" s="10"/>
      <c r="I73" s="10"/>
      <c r="J73" s="10">
        <f>(J72/2.24)</f>
        <v>1.0174716321369418E-2</v>
      </c>
    </row>
    <row r="74" spans="1:22">
      <c r="C74" s="10"/>
      <c r="I74" s="10"/>
      <c r="J74" s="10">
        <f>+(J73/J71)*100</f>
        <v>21.520030472530298</v>
      </c>
    </row>
    <row r="75" spans="1:22">
      <c r="C75" s="10"/>
      <c r="I75" s="10"/>
      <c r="J75" s="10"/>
    </row>
    <row r="76" spans="1:22">
      <c r="A76" s="2" t="s">
        <v>58</v>
      </c>
      <c r="C76" s="10"/>
      <c r="F76" t="s">
        <v>26</v>
      </c>
      <c r="G76" t="s">
        <v>26</v>
      </c>
      <c r="I76" t="s">
        <v>26</v>
      </c>
      <c r="J76" t="s">
        <v>26</v>
      </c>
    </row>
    <row r="77" spans="1:22">
      <c r="A77" t="s">
        <v>27</v>
      </c>
      <c r="B77" t="s">
        <v>28</v>
      </c>
      <c r="C77" s="10"/>
      <c r="D77" t="s">
        <v>43</v>
      </c>
      <c r="E77" t="s">
        <v>66</v>
      </c>
      <c r="F77" s="7" t="s">
        <v>31</v>
      </c>
      <c r="G77" t="s">
        <v>32</v>
      </c>
      <c r="H77" t="s">
        <v>33</v>
      </c>
      <c r="I77" t="s">
        <v>34</v>
      </c>
      <c r="J77" t="s">
        <v>34</v>
      </c>
      <c r="R77" t="s">
        <v>16</v>
      </c>
      <c r="S77" t="s">
        <v>35</v>
      </c>
      <c r="T77" t="s">
        <v>16</v>
      </c>
      <c r="U77" t="s">
        <v>36</v>
      </c>
    </row>
    <row r="78" spans="1:22">
      <c r="A78">
        <v>1</v>
      </c>
      <c r="B78">
        <v>5.8999999999999997E-2</v>
      </c>
      <c r="C78" s="10">
        <f t="shared" ref="C78:C88" si="32">+(B78*B$1)+B$2</f>
        <v>5.6758209972535688E-2</v>
      </c>
      <c r="D78" s="6">
        <v>46.25</v>
      </c>
      <c r="E78" s="6">
        <f t="shared" ref="E78:E87" si="33">((25*3600)/D78)/1000</f>
        <v>1.9459459459459461</v>
      </c>
      <c r="F78" s="3">
        <f>(C78-C$88)*E78</f>
        <v>1.7271099938442478E-2</v>
      </c>
      <c r="G78" s="6">
        <f>+F78-F$87</f>
        <v>-2.6859172850622479E-2</v>
      </c>
      <c r="H78" s="6">
        <v>0.2455</v>
      </c>
      <c r="I78" s="6">
        <f t="shared" ref="I78:I86" si="34">+G78/H78</f>
        <v>-0.1094059993915376</v>
      </c>
      <c r="J78" s="14"/>
      <c r="L78" s="10"/>
      <c r="R78">
        <f t="shared" ref="R78:R88" si="35">(B78*0.806)+0.0091</f>
        <v>5.6653999999999996E-2</v>
      </c>
      <c r="S78">
        <v>0.36699999999999999</v>
      </c>
      <c r="T78">
        <f t="shared" ref="T78:T87" si="36">(S78*1.908)-0.022</f>
        <v>0.67823599999999995</v>
      </c>
      <c r="U78" s="6">
        <v>1.0295000000000001</v>
      </c>
      <c r="V78" s="6"/>
    </row>
    <row r="79" spans="1:22">
      <c r="A79">
        <v>2</v>
      </c>
      <c r="B79">
        <v>9.5000000000000001E-2</v>
      </c>
      <c r="C79" s="10">
        <f t="shared" si="32"/>
        <v>8.5805059869007119E-2</v>
      </c>
      <c r="D79">
        <v>49.98</v>
      </c>
      <c r="E79" s="6">
        <f t="shared" si="33"/>
        <v>1.8007202881152462</v>
      </c>
      <c r="F79" s="3">
        <f t="shared" ref="F79:F87" si="37">(C79-C$88)*E79</f>
        <v>6.8287412221596511E-2</v>
      </c>
      <c r="G79" s="6">
        <f t="shared" ref="G79:G86" si="38">+F79-F$87</f>
        <v>2.4157139432531553E-2</v>
      </c>
      <c r="H79">
        <v>0.22670000000000001</v>
      </c>
      <c r="I79" s="6">
        <f t="shared" si="34"/>
        <v>0.10655994456343869</v>
      </c>
      <c r="J79" s="14">
        <v>0.10655994456343869</v>
      </c>
      <c r="R79">
        <f t="shared" si="35"/>
        <v>8.5669999999999996E-2</v>
      </c>
      <c r="S79">
        <v>0.375</v>
      </c>
      <c r="T79">
        <f t="shared" si="36"/>
        <v>0.69350000000000001</v>
      </c>
      <c r="U79">
        <v>0.8911</v>
      </c>
    </row>
    <row r="80" spans="1:22">
      <c r="A80">
        <v>3</v>
      </c>
      <c r="B80">
        <v>8.2000000000000003E-2</v>
      </c>
      <c r="C80" s="10">
        <f t="shared" si="32"/>
        <v>7.5315919628614669E-2</v>
      </c>
      <c r="D80">
        <v>50.53</v>
      </c>
      <c r="E80" s="6">
        <f t="shared" si="33"/>
        <v>1.7811201266574312</v>
      </c>
      <c r="F80" s="3">
        <f t="shared" si="37"/>
        <v>4.8861710690680245E-2</v>
      </c>
      <c r="G80" s="6">
        <f t="shared" si="38"/>
        <v>4.7314379016152874E-3</v>
      </c>
      <c r="H80">
        <v>0.2369</v>
      </c>
      <c r="I80" s="6">
        <f t="shared" si="34"/>
        <v>1.9972300133454145E-2</v>
      </c>
      <c r="J80" s="14">
        <v>1.9972300133454145E-2</v>
      </c>
      <c r="R80">
        <f t="shared" si="35"/>
        <v>7.5192000000000009E-2</v>
      </c>
      <c r="S80">
        <v>0.38600000000000001</v>
      </c>
      <c r="T80">
        <f t="shared" si="36"/>
        <v>0.71448800000000001</v>
      </c>
      <c r="U80">
        <v>0.97519999999999996</v>
      </c>
    </row>
    <row r="81" spans="1:22">
      <c r="A81">
        <v>4</v>
      </c>
      <c r="B81">
        <v>4.8000000000000001E-2</v>
      </c>
      <c r="C81" s="10">
        <f t="shared" si="32"/>
        <v>4.7882783615280526E-2</v>
      </c>
      <c r="D81">
        <v>47.11</v>
      </c>
      <c r="E81" s="6">
        <f t="shared" si="33"/>
        <v>1.9104224156230101</v>
      </c>
      <c r="F81" s="3">
        <f t="shared" si="37"/>
        <v>0</v>
      </c>
      <c r="G81" s="6">
        <f t="shared" si="38"/>
        <v>-4.4130272789064957E-2</v>
      </c>
      <c r="H81">
        <v>0.3</v>
      </c>
      <c r="I81" s="6">
        <f t="shared" si="34"/>
        <v>-0.14710090929688319</v>
      </c>
      <c r="J81" s="14"/>
      <c r="R81">
        <f t="shared" si="35"/>
        <v>4.7787999999999997E-2</v>
      </c>
      <c r="S81">
        <v>0.39500000000000002</v>
      </c>
      <c r="T81">
        <f t="shared" si="36"/>
        <v>0.73165999999999998</v>
      </c>
      <c r="U81">
        <v>1.1772</v>
      </c>
    </row>
    <row r="82" spans="1:22">
      <c r="A82">
        <v>5</v>
      </c>
      <c r="B82">
        <v>3.5999999999999997E-2</v>
      </c>
      <c r="C82" s="10">
        <f t="shared" si="32"/>
        <v>3.8200500316456713E-2</v>
      </c>
      <c r="D82">
        <v>50.04</v>
      </c>
      <c r="E82" s="6">
        <f t="shared" si="33"/>
        <v>1.7985611510791368</v>
      </c>
      <c r="F82" s="3">
        <f t="shared" si="37"/>
        <v>-1.7414178595006859E-2</v>
      </c>
      <c r="G82" s="6">
        <f t="shared" si="38"/>
        <v>-6.1544451384071816E-2</v>
      </c>
      <c r="H82">
        <v>0.29249999999999998</v>
      </c>
      <c r="I82" s="6">
        <f t="shared" si="34"/>
        <v>-0.21040838080024554</v>
      </c>
      <c r="R82">
        <f t="shared" si="35"/>
        <v>3.8115999999999997E-2</v>
      </c>
      <c r="S82">
        <v>0.34</v>
      </c>
      <c r="T82">
        <f t="shared" si="36"/>
        <v>0.62671999999999994</v>
      </c>
      <c r="U82">
        <v>1.2238</v>
      </c>
    </row>
    <row r="83" spans="1:22">
      <c r="A83">
        <v>6</v>
      </c>
      <c r="B83">
        <v>4.2999999999999997E-2</v>
      </c>
      <c r="C83" s="10">
        <f t="shared" si="32"/>
        <v>4.3848498907437271E-2</v>
      </c>
      <c r="D83" s="6">
        <v>48.5</v>
      </c>
      <c r="E83" s="6">
        <f t="shared" si="33"/>
        <v>1.8556701030927834</v>
      </c>
      <c r="F83" s="3">
        <f t="shared" si="37"/>
        <v>-7.4863015197091333E-3</v>
      </c>
      <c r="G83" s="6">
        <f t="shared" si="38"/>
        <v>-5.1616574308774088E-2</v>
      </c>
      <c r="H83" s="6">
        <v>0.37540000000000001</v>
      </c>
      <c r="I83" s="6">
        <f t="shared" si="34"/>
        <v>-0.13749753412033588</v>
      </c>
      <c r="R83">
        <f t="shared" si="35"/>
        <v>4.3758000000000005E-2</v>
      </c>
      <c r="S83">
        <v>0.40200000000000002</v>
      </c>
      <c r="T83">
        <f t="shared" si="36"/>
        <v>0.74501600000000001</v>
      </c>
      <c r="U83" s="6">
        <v>1.5751999999999999</v>
      </c>
      <c r="V83" s="6"/>
    </row>
    <row r="84" spans="1:22">
      <c r="A84">
        <v>7</v>
      </c>
      <c r="B84">
        <v>5.5E-2</v>
      </c>
      <c r="C84" s="10">
        <f t="shared" si="32"/>
        <v>5.3530782206261084E-2</v>
      </c>
      <c r="D84">
        <v>60.04</v>
      </c>
      <c r="E84" s="6">
        <f t="shared" si="33"/>
        <v>1.4990006662225182</v>
      </c>
      <c r="F84" s="3">
        <f t="shared" si="37"/>
        <v>8.4663536507036986E-3</v>
      </c>
      <c r="G84" s="6">
        <f t="shared" si="38"/>
        <v>-3.5663919138361255E-2</v>
      </c>
      <c r="H84">
        <v>0.28620000000000001</v>
      </c>
      <c r="I84" s="6">
        <f t="shared" si="34"/>
        <v>-0.12461187679371508</v>
      </c>
      <c r="R84">
        <f t="shared" si="35"/>
        <v>5.3430000000000005E-2</v>
      </c>
      <c r="S84">
        <v>0.377</v>
      </c>
      <c r="T84">
        <f t="shared" si="36"/>
        <v>0.69731599999999994</v>
      </c>
      <c r="U84">
        <v>1.1759999999999999</v>
      </c>
    </row>
    <row r="85" spans="1:22">
      <c r="A85">
        <v>8</v>
      </c>
      <c r="B85">
        <v>6.6000000000000003E-2</v>
      </c>
      <c r="C85" s="10">
        <f t="shared" si="32"/>
        <v>6.2406208563516245E-2</v>
      </c>
      <c r="D85">
        <v>46.19</v>
      </c>
      <c r="E85" s="6">
        <f t="shared" si="33"/>
        <v>1.9484736956051094</v>
      </c>
      <c r="F85" s="3">
        <f t="shared" si="37"/>
        <v>2.8298511481732298E-2</v>
      </c>
      <c r="G85" s="6">
        <f t="shared" si="38"/>
        <v>-1.5831761307332659E-2</v>
      </c>
      <c r="H85">
        <v>0.24379999999999999</v>
      </c>
      <c r="I85" s="6">
        <f t="shared" si="34"/>
        <v>-6.4937495108009266E-2</v>
      </c>
      <c r="R85">
        <f t="shared" si="35"/>
        <v>6.2296000000000004E-2</v>
      </c>
      <c r="S85">
        <v>0.39300000000000002</v>
      </c>
      <c r="T85">
        <f t="shared" si="36"/>
        <v>0.72784399999999994</v>
      </c>
      <c r="U85">
        <v>0.97419999999999995</v>
      </c>
    </row>
    <row r="86" spans="1:22">
      <c r="A86">
        <v>9</v>
      </c>
      <c r="B86">
        <v>8.5999999999999993E-2</v>
      </c>
      <c r="C86" s="10">
        <f t="shared" si="32"/>
        <v>7.854334739488926E-2</v>
      </c>
      <c r="D86" s="6">
        <v>49.11</v>
      </c>
      <c r="E86" s="6">
        <f t="shared" si="33"/>
        <v>1.8326206475259621</v>
      </c>
      <c r="F86" s="3">
        <f t="shared" si="37"/>
        <v>5.6189182247297617E-2</v>
      </c>
      <c r="G86" s="6">
        <f t="shared" si="38"/>
        <v>1.205890945823266E-2</v>
      </c>
      <c r="H86" s="6">
        <v>0.34429999999999999</v>
      </c>
      <c r="I86" s="6">
        <f t="shared" si="34"/>
        <v>3.5024424798816907E-2</v>
      </c>
      <c r="J86">
        <v>3.5024424798816907E-2</v>
      </c>
      <c r="R86">
        <f t="shared" si="35"/>
        <v>7.8416E-2</v>
      </c>
      <c r="S86">
        <v>0.38800000000000001</v>
      </c>
      <c r="T86">
        <f t="shared" si="36"/>
        <v>0.71830399999999994</v>
      </c>
      <c r="U86" s="6">
        <v>1.4085000000000001</v>
      </c>
      <c r="V86" s="6"/>
    </row>
    <row r="87" spans="1:22">
      <c r="A87" t="s">
        <v>40</v>
      </c>
      <c r="B87">
        <v>7.6999999999999999E-2</v>
      </c>
      <c r="C87" s="10">
        <f t="shared" si="32"/>
        <v>7.1281634920771414E-2</v>
      </c>
      <c r="D87">
        <v>47.72</v>
      </c>
      <c r="E87" s="6">
        <f t="shared" si="33"/>
        <v>1.8860016764459346</v>
      </c>
      <c r="F87" s="3">
        <f t="shared" si="37"/>
        <v>4.4130272789064957E-2</v>
      </c>
      <c r="I87" s="10"/>
      <c r="R87">
        <f t="shared" si="35"/>
        <v>7.1162000000000003E-2</v>
      </c>
      <c r="S87">
        <v>0.35299999999999998</v>
      </c>
      <c r="T87">
        <f t="shared" si="36"/>
        <v>0.65152399999999988</v>
      </c>
    </row>
    <row r="88" spans="1:22">
      <c r="A88" s="12" t="s">
        <v>41</v>
      </c>
      <c r="B88" s="12">
        <v>4.8000000000000001E-2</v>
      </c>
      <c r="C88" s="10">
        <f t="shared" si="32"/>
        <v>4.7882783615280526E-2</v>
      </c>
      <c r="I88" s="10"/>
      <c r="J88" s="10">
        <f>AVERAGE(J78:J86)</f>
        <v>5.3852223165236579E-2</v>
      </c>
      <c r="R88" s="12">
        <f t="shared" si="35"/>
        <v>4.7787999999999997E-2</v>
      </c>
    </row>
    <row r="89" spans="1:22">
      <c r="C89" s="10"/>
      <c r="I89" s="10"/>
      <c r="J89" s="10">
        <f>+STDEV(J78:J86)</f>
        <v>4.6262506800629329E-2</v>
      </c>
    </row>
    <row r="90" spans="1:22">
      <c r="C90" s="10"/>
      <c r="I90" s="10"/>
      <c r="J90" s="10">
        <f>(J89/1.75)</f>
        <v>2.6435718171788188E-2</v>
      </c>
    </row>
    <row r="91" spans="1:22">
      <c r="C91" s="10"/>
      <c r="I91" s="10"/>
      <c r="J91" s="10">
        <f>+(J90/J88)*100</f>
        <v>49.089372022162557</v>
      </c>
    </row>
    <row r="92" spans="1:22">
      <c r="C92" s="10"/>
      <c r="I92" s="10"/>
      <c r="J92" s="10"/>
    </row>
    <row r="93" spans="1:22">
      <c r="A93" s="2" t="s">
        <v>59</v>
      </c>
      <c r="C93" s="10"/>
      <c r="F93" t="s">
        <v>26</v>
      </c>
      <c r="G93" t="s">
        <v>26</v>
      </c>
      <c r="I93" t="s">
        <v>26</v>
      </c>
      <c r="J93" t="s">
        <v>26</v>
      </c>
    </row>
    <row r="94" spans="1:22">
      <c r="A94" t="s">
        <v>27</v>
      </c>
      <c r="B94" t="s">
        <v>28</v>
      </c>
      <c r="C94" s="10"/>
      <c r="D94" t="s">
        <v>43</v>
      </c>
      <c r="E94" t="s">
        <v>66</v>
      </c>
      <c r="F94" s="7" t="s">
        <v>31</v>
      </c>
      <c r="G94" t="s">
        <v>32</v>
      </c>
      <c r="H94" t="s">
        <v>33</v>
      </c>
      <c r="I94" t="s">
        <v>34</v>
      </c>
      <c r="J94" t="s">
        <v>34</v>
      </c>
      <c r="R94" t="s">
        <v>16</v>
      </c>
      <c r="S94" t="s">
        <v>35</v>
      </c>
      <c r="T94" t="s">
        <v>16</v>
      </c>
      <c r="U94" t="s">
        <v>36</v>
      </c>
    </row>
    <row r="95" spans="1:22">
      <c r="A95">
        <v>1</v>
      </c>
      <c r="B95">
        <v>8.4000000000000005E-2</v>
      </c>
      <c r="C95" s="10">
        <f t="shared" ref="C95:C104" si="39">+(B95*B$1)+B$2</f>
        <v>7.6929633511751971E-2</v>
      </c>
      <c r="D95" s="6">
        <v>46.25</v>
      </c>
      <c r="E95" s="6">
        <f t="shared" ref="E95:E104" si="40">((25*3600)/D95)/1000</f>
        <v>1.9459459459459461</v>
      </c>
      <c r="F95" s="3">
        <f>(C95-C$105)*E95</f>
        <v>5.6523599798539034E-2</v>
      </c>
      <c r="G95" s="6">
        <f t="shared" ref="G95:G103" si="41">+F95-F$104</f>
        <v>-8.9109426128331226E-3</v>
      </c>
      <c r="H95" s="6">
        <v>0.2455</v>
      </c>
      <c r="I95" s="6">
        <f t="shared" ref="I95:I103" si="42">+G95/H95</f>
        <v>-3.62971185858783E-2</v>
      </c>
      <c r="R95">
        <f t="shared" ref="R95:R105" si="43">(B95*0.806)+0.0091</f>
        <v>7.6804000000000011E-2</v>
      </c>
      <c r="S95">
        <v>0.34399999999999997</v>
      </c>
      <c r="T95">
        <f t="shared" ref="T95:T104" si="44">(S95*1.908)-0.022</f>
        <v>0.63435199999999992</v>
      </c>
      <c r="U95" s="6">
        <v>1.0295000000000001</v>
      </c>
      <c r="V95" s="6"/>
    </row>
    <row r="96" spans="1:22">
      <c r="A96">
        <v>2</v>
      </c>
      <c r="B96">
        <v>9.2999999999999999E-2</v>
      </c>
      <c r="C96" s="10">
        <f t="shared" si="39"/>
        <v>8.4191345985869817E-2</v>
      </c>
      <c r="D96">
        <v>49.98</v>
      </c>
      <c r="E96" s="6">
        <f t="shared" si="40"/>
        <v>1.8007202881152462</v>
      </c>
      <c r="F96" s="3">
        <f t="shared" ref="F96:F104" si="45">(C96-C$105)*E96</f>
        <v>6.538156489301794E-2</v>
      </c>
      <c r="G96" s="6">
        <f t="shared" si="41"/>
        <v>-5.297751835421638E-5</v>
      </c>
      <c r="H96">
        <v>0.22670000000000001</v>
      </c>
      <c r="I96" s="6">
        <f t="shared" si="42"/>
        <v>-2.3368997950690948E-4</v>
      </c>
      <c r="R96">
        <f t="shared" si="43"/>
        <v>8.4058000000000008E-2</v>
      </c>
      <c r="S96">
        <v>0.39700000000000002</v>
      </c>
      <c r="T96">
        <f t="shared" si="44"/>
        <v>0.73547600000000002</v>
      </c>
      <c r="U96">
        <v>0.8911</v>
      </c>
    </row>
    <row r="97" spans="1:22">
      <c r="A97">
        <v>3</v>
      </c>
      <c r="B97">
        <v>0.03</v>
      </c>
      <c r="C97" s="10">
        <f t="shared" si="39"/>
        <v>3.3359358667044814E-2</v>
      </c>
      <c r="D97">
        <v>50.53</v>
      </c>
      <c r="E97" s="6">
        <f t="shared" si="40"/>
        <v>1.7811201266574312</v>
      </c>
      <c r="F97" s="3">
        <f t="shared" si="45"/>
        <v>-2.5867964483301288E-2</v>
      </c>
      <c r="G97" s="6">
        <f t="shared" si="41"/>
        <v>-9.1302506894673452E-2</v>
      </c>
      <c r="H97">
        <v>0.2369</v>
      </c>
      <c r="I97" s="6">
        <f t="shared" si="42"/>
        <v>-0.38540526337979508</v>
      </c>
      <c r="R97">
        <f t="shared" si="43"/>
        <v>3.3280000000000004E-2</v>
      </c>
      <c r="S97">
        <v>0.38400000000000001</v>
      </c>
      <c r="T97">
        <f t="shared" si="44"/>
        <v>0.71067199999999997</v>
      </c>
      <c r="U97">
        <v>0.97519999999999996</v>
      </c>
    </row>
    <row r="98" spans="1:22">
      <c r="A98">
        <v>4</v>
      </c>
      <c r="B98">
        <v>2.8000000000000001E-2</v>
      </c>
      <c r="C98" s="10">
        <f t="shared" si="39"/>
        <v>3.1745644783907512E-2</v>
      </c>
      <c r="D98">
        <v>47.11</v>
      </c>
      <c r="E98" s="6">
        <f t="shared" si="40"/>
        <v>1.9104224156230101</v>
      </c>
      <c r="F98" s="3">
        <f t="shared" si="45"/>
        <v>-3.0828751747475514E-2</v>
      </c>
      <c r="G98" s="6">
        <f t="shared" si="41"/>
        <v>-9.626329415884767E-2</v>
      </c>
      <c r="H98">
        <v>0.3</v>
      </c>
      <c r="I98" s="6">
        <f t="shared" si="42"/>
        <v>-0.32087764719615891</v>
      </c>
      <c r="R98">
        <f t="shared" si="43"/>
        <v>3.1668000000000002E-2</v>
      </c>
      <c r="S98">
        <v>0.39600000000000002</v>
      </c>
      <c r="T98">
        <f t="shared" si="44"/>
        <v>0.733568</v>
      </c>
      <c r="U98">
        <v>1.1772</v>
      </c>
    </row>
    <row r="99" spans="1:22">
      <c r="A99">
        <v>5</v>
      </c>
      <c r="B99">
        <v>4.4999999999999998E-2</v>
      </c>
      <c r="C99" s="10">
        <f t="shared" si="39"/>
        <v>4.5462212790574573E-2</v>
      </c>
      <c r="D99">
        <v>50.04</v>
      </c>
      <c r="E99" s="6">
        <f t="shared" si="40"/>
        <v>1.7985611510791368</v>
      </c>
      <c r="F99" s="3">
        <f t="shared" si="45"/>
        <v>-4.3535446487517147E-3</v>
      </c>
      <c r="G99" s="6">
        <f t="shared" si="41"/>
        <v>-6.9788087060123877E-2</v>
      </c>
      <c r="H99">
        <v>0.29249999999999998</v>
      </c>
      <c r="I99" s="6">
        <f t="shared" si="42"/>
        <v>-0.23859175063290217</v>
      </c>
      <c r="R99">
        <f t="shared" si="43"/>
        <v>4.5370000000000008E-2</v>
      </c>
      <c r="S99">
        <v>0.40200000000000002</v>
      </c>
      <c r="T99">
        <f t="shared" si="44"/>
        <v>0.74501600000000001</v>
      </c>
      <c r="U99">
        <v>1.2238</v>
      </c>
    </row>
    <row r="100" spans="1:22">
      <c r="A100">
        <v>6</v>
      </c>
      <c r="B100">
        <v>0.04</v>
      </c>
      <c r="C100" s="10">
        <f t="shared" si="39"/>
        <v>4.1427928082731318E-2</v>
      </c>
      <c r="D100" s="6">
        <v>48.5</v>
      </c>
      <c r="E100" s="6">
        <f t="shared" si="40"/>
        <v>1.8556701030927834</v>
      </c>
      <c r="F100" s="3">
        <f t="shared" si="45"/>
        <v>-1.1978082431534613E-2</v>
      </c>
      <c r="G100" s="6">
        <f t="shared" si="41"/>
        <v>-7.7412624842906771E-2</v>
      </c>
      <c r="H100" s="6">
        <v>0.37540000000000001</v>
      </c>
      <c r="I100" s="6">
        <f t="shared" si="42"/>
        <v>-0.20621370496245808</v>
      </c>
      <c r="R100">
        <f t="shared" si="43"/>
        <v>4.1340000000000002E-2</v>
      </c>
      <c r="S100">
        <v>0.40300000000000002</v>
      </c>
      <c r="T100">
        <f t="shared" si="44"/>
        <v>0.74692400000000003</v>
      </c>
      <c r="U100" s="6">
        <v>1.5751999999999999</v>
      </c>
      <c r="V100" s="6"/>
    </row>
    <row r="101" spans="1:22">
      <c r="A101">
        <v>7</v>
      </c>
      <c r="B101">
        <v>5.8000000000000003E-2</v>
      </c>
      <c r="C101" s="10">
        <f t="shared" si="39"/>
        <v>5.5951353030967037E-2</v>
      </c>
      <c r="D101">
        <v>60.04</v>
      </c>
      <c r="E101" s="6">
        <f t="shared" si="40"/>
        <v>1.4990006662225182</v>
      </c>
      <c r="F101" s="3">
        <f t="shared" si="45"/>
        <v>1.2094790929576714E-2</v>
      </c>
      <c r="G101" s="6">
        <f t="shared" si="41"/>
        <v>-5.3339751481795442E-2</v>
      </c>
      <c r="H101">
        <v>0.28620000000000001</v>
      </c>
      <c r="I101" s="6">
        <f t="shared" si="42"/>
        <v>-0.18637229728090648</v>
      </c>
      <c r="R101">
        <f t="shared" si="43"/>
        <v>5.5848000000000009E-2</v>
      </c>
      <c r="S101">
        <v>0.3</v>
      </c>
      <c r="T101">
        <f t="shared" si="44"/>
        <v>0.55039999999999989</v>
      </c>
      <c r="U101">
        <v>1.1759999999999999</v>
      </c>
    </row>
    <row r="102" spans="1:22">
      <c r="A102">
        <v>8</v>
      </c>
      <c r="B102">
        <v>2.9000000000000001E-2</v>
      </c>
      <c r="C102" s="10">
        <f t="shared" si="39"/>
        <v>3.2552501725476163E-2</v>
      </c>
      <c r="D102">
        <v>46.19</v>
      </c>
      <c r="E102" s="6">
        <f t="shared" si="40"/>
        <v>1.9484736956051094</v>
      </c>
      <c r="F102" s="3">
        <f t="shared" si="45"/>
        <v>-2.9870651008495189E-2</v>
      </c>
      <c r="G102" s="6">
        <f t="shared" si="41"/>
        <v>-9.5305193419867346E-2</v>
      </c>
      <c r="H102">
        <v>0.24379999999999999</v>
      </c>
      <c r="I102" s="6">
        <f t="shared" si="42"/>
        <v>-0.39091547752201539</v>
      </c>
      <c r="R102">
        <f t="shared" si="43"/>
        <v>3.2474000000000003E-2</v>
      </c>
      <c r="S102">
        <v>0.38700000000000001</v>
      </c>
      <c r="T102">
        <f t="shared" si="44"/>
        <v>0.71639599999999992</v>
      </c>
      <c r="U102">
        <v>0.97419999999999995</v>
      </c>
    </row>
    <row r="103" spans="1:22">
      <c r="A103">
        <v>9</v>
      </c>
      <c r="B103">
        <v>0.122</v>
      </c>
      <c r="C103" s="10">
        <f t="shared" si="39"/>
        <v>0.1075901972913607</v>
      </c>
      <c r="D103" s="6">
        <v>49.11</v>
      </c>
      <c r="E103" s="6">
        <f t="shared" si="40"/>
        <v>1.8326206475259621</v>
      </c>
      <c r="F103" s="3">
        <f t="shared" si="45"/>
        <v>0.10942103911315854</v>
      </c>
      <c r="G103" s="6">
        <f t="shared" si="41"/>
        <v>4.3986496701786379E-2</v>
      </c>
      <c r="H103" s="6">
        <v>0.34429999999999999</v>
      </c>
      <c r="I103" s="6">
        <f t="shared" si="42"/>
        <v>0.12775630758578677</v>
      </c>
      <c r="J103">
        <v>0.12775630758578677</v>
      </c>
      <c r="R103">
        <f t="shared" si="43"/>
        <v>0.107432</v>
      </c>
      <c r="S103">
        <v>0.40899999999999997</v>
      </c>
      <c r="T103">
        <f t="shared" si="44"/>
        <v>0.75837199999999994</v>
      </c>
      <c r="U103" s="6">
        <v>1.4085000000000001</v>
      </c>
      <c r="V103" s="6"/>
    </row>
    <row r="104" spans="1:22">
      <c r="A104" t="s">
        <v>40</v>
      </c>
      <c r="B104">
        <v>9.0999999999999998E-2</v>
      </c>
      <c r="C104" s="10">
        <f t="shared" si="39"/>
        <v>8.2577632102732515E-2</v>
      </c>
      <c r="D104">
        <v>47.72</v>
      </c>
      <c r="E104" s="6">
        <f t="shared" si="40"/>
        <v>1.8860016764459346</v>
      </c>
      <c r="F104" s="3">
        <f t="shared" si="45"/>
        <v>6.5434542411372157E-2</v>
      </c>
      <c r="I104" s="10"/>
      <c r="R104">
        <f t="shared" si="43"/>
        <v>8.2446000000000005E-2</v>
      </c>
      <c r="S104">
        <v>0.40899999999999997</v>
      </c>
      <c r="T104">
        <f t="shared" si="44"/>
        <v>0.75837199999999994</v>
      </c>
    </row>
    <row r="105" spans="1:22">
      <c r="A105" s="12" t="s">
        <v>41</v>
      </c>
      <c r="B105" s="12">
        <v>4.8000000000000001E-2</v>
      </c>
      <c r="C105" s="10">
        <f t="shared" ref="C105:C120" si="46">+(B105*B$1)+B$2</f>
        <v>4.7882783615280526E-2</v>
      </c>
      <c r="I105" s="10"/>
      <c r="J105" s="10">
        <f>AVERAGE(J95:J103)</f>
        <v>0.12775630758578677</v>
      </c>
      <c r="R105" s="12">
        <f t="shared" si="43"/>
        <v>4.7787999999999997E-2</v>
      </c>
    </row>
    <row r="106" spans="1:22">
      <c r="C106" s="10"/>
      <c r="I106" s="10"/>
      <c r="J106" s="10"/>
    </row>
    <row r="107" spans="1:22">
      <c r="C107" s="10"/>
      <c r="I107" s="10"/>
      <c r="J107" s="10"/>
    </row>
    <row r="108" spans="1:22" ht="11.25" customHeight="1">
      <c r="A108" s="13" t="s">
        <v>69</v>
      </c>
      <c r="C108" s="10"/>
      <c r="I108" s="10"/>
      <c r="J108" s="10"/>
    </row>
    <row r="109" spans="1:22">
      <c r="A109" s="2"/>
      <c r="C109" s="10"/>
      <c r="I109" s="10"/>
      <c r="J109" s="10"/>
    </row>
    <row r="110" spans="1:22">
      <c r="A110" s="2"/>
      <c r="C110" s="10"/>
      <c r="I110" s="10"/>
      <c r="J110" s="10"/>
    </row>
    <row r="111" spans="1:22">
      <c r="A111" s="2" t="s">
        <v>22</v>
      </c>
      <c r="C111" s="10"/>
      <c r="D111" s="3" t="s">
        <v>25</v>
      </c>
      <c r="E111" t="s">
        <v>25</v>
      </c>
      <c r="F111" t="s">
        <v>26</v>
      </c>
      <c r="G111" t="s">
        <v>26</v>
      </c>
      <c r="I111" t="s">
        <v>26</v>
      </c>
      <c r="J111" t="s">
        <v>26</v>
      </c>
    </row>
    <row r="112" spans="1:22">
      <c r="A112" t="s">
        <v>27</v>
      </c>
      <c r="B112" t="s">
        <v>28</v>
      </c>
      <c r="C112" s="10"/>
      <c r="D112" t="s">
        <v>43</v>
      </c>
      <c r="E112" t="s">
        <v>66</v>
      </c>
      <c r="F112" s="7" t="s">
        <v>31</v>
      </c>
      <c r="G112" t="s">
        <v>32</v>
      </c>
      <c r="H112" t="s">
        <v>33</v>
      </c>
      <c r="I112" t="s">
        <v>34</v>
      </c>
      <c r="J112" t="s">
        <v>34</v>
      </c>
      <c r="R112" t="s">
        <v>16</v>
      </c>
      <c r="S112" t="s">
        <v>35</v>
      </c>
      <c r="T112" t="s">
        <v>16</v>
      </c>
      <c r="U112" t="s">
        <v>36</v>
      </c>
    </row>
    <row r="113" spans="1:22">
      <c r="A113">
        <v>1</v>
      </c>
      <c r="B113">
        <v>0.152</v>
      </c>
      <c r="C113" s="10">
        <f t="shared" si="46"/>
        <v>0.13179590553842024</v>
      </c>
      <c r="D113" s="6">
        <v>47.31</v>
      </c>
      <c r="E113" s="6">
        <f>((25*3600)/D113)/1000</f>
        <v>1.9023462270133165</v>
      </c>
      <c r="F113" s="3">
        <f t="shared" ref="F113:F122" si="47">(C113-C$123)*E113</f>
        <v>5.6792086565707237E-2</v>
      </c>
      <c r="G113" s="6">
        <f t="shared" ref="G113:G121" si="48">+F113-F$122</f>
        <v>4.1294923185053789E-2</v>
      </c>
      <c r="H113" s="6">
        <v>0.32590000000000002</v>
      </c>
      <c r="I113" s="6">
        <f t="shared" ref="I113:I121" si="49">+G113/H113</f>
        <v>0.1267104117368941</v>
      </c>
      <c r="J113" s="6">
        <v>0.1267104117368941</v>
      </c>
      <c r="R113">
        <f t="shared" ref="R113:R123" si="50">(B113*0.806)+0.0091</f>
        <v>0.13161200000000001</v>
      </c>
      <c r="S113">
        <v>0.81799999999999995</v>
      </c>
      <c r="T113">
        <f t="shared" ref="T113:T123" si="51">(S113*1.908)-0.022</f>
        <v>1.5387439999999999</v>
      </c>
      <c r="U113" s="6">
        <v>1.3080000000000001</v>
      </c>
      <c r="V113" s="6"/>
    </row>
    <row r="114" spans="1:22">
      <c r="A114">
        <v>2</v>
      </c>
      <c r="B114">
        <v>0.108</v>
      </c>
      <c r="C114" s="10">
        <f t="shared" si="46"/>
        <v>9.6294200109399583E-2</v>
      </c>
      <c r="D114">
        <v>47.34</v>
      </c>
      <c r="E114" s="6">
        <f t="shared" ref="E114:E122" si="52">((25*3600)/D114)/1000</f>
        <v>1.9011406844106462</v>
      </c>
      <c r="F114" s="3">
        <f t="shared" si="47"/>
        <v>-1.0737639906807142E-2</v>
      </c>
      <c r="G114" s="6">
        <f t="shared" si="48"/>
        <v>-2.6234803287460584E-2</v>
      </c>
      <c r="H114">
        <v>0.26740000000000003</v>
      </c>
      <c r="I114" s="6">
        <f t="shared" si="49"/>
        <v>-9.8110707881303591E-2</v>
      </c>
      <c r="J114" s="6"/>
      <c r="R114">
        <f t="shared" si="50"/>
        <v>9.6147999999999997E-2</v>
      </c>
      <c r="S114">
        <v>0.82799999999999996</v>
      </c>
      <c r="T114">
        <f t="shared" si="51"/>
        <v>1.5578239999999999</v>
      </c>
      <c r="U114">
        <v>1.1953</v>
      </c>
    </row>
    <row r="115" spans="1:22">
      <c r="A115">
        <v>3</v>
      </c>
      <c r="B115">
        <v>0.09</v>
      </c>
      <c r="C115" s="10">
        <f t="shared" si="46"/>
        <v>8.1770775161163864E-2</v>
      </c>
      <c r="D115">
        <v>46.83</v>
      </c>
      <c r="E115" s="6">
        <f t="shared" si="52"/>
        <v>1.9218449711723256</v>
      </c>
      <c r="F115" s="3">
        <f t="shared" si="47"/>
        <v>-3.8766348890229875E-2</v>
      </c>
      <c r="G115" s="6">
        <f t="shared" si="48"/>
        <v>-5.4263512270883316E-2</v>
      </c>
      <c r="H115">
        <v>0.27239999999999998</v>
      </c>
      <c r="I115" s="6">
        <f t="shared" si="49"/>
        <v>-0.19920525796946886</v>
      </c>
      <c r="J115" s="6"/>
      <c r="R115">
        <f t="shared" si="50"/>
        <v>8.1640000000000004E-2</v>
      </c>
      <c r="S115">
        <v>0.84199999999999997</v>
      </c>
      <c r="T115">
        <f t="shared" si="51"/>
        <v>1.5845359999999999</v>
      </c>
      <c r="U115">
        <v>1.1861999999999999</v>
      </c>
    </row>
    <row r="116" spans="1:22">
      <c r="A116">
        <v>4</v>
      </c>
      <c r="B116">
        <v>5.3999999999999999E-2</v>
      </c>
      <c r="C116" s="10">
        <f t="shared" si="46"/>
        <v>5.2723925264692433E-2</v>
      </c>
      <c r="D116">
        <v>47.64</v>
      </c>
      <c r="E116" s="6">
        <f t="shared" si="52"/>
        <v>1.8891687657430729</v>
      </c>
      <c r="F116" s="3">
        <f t="shared" si="47"/>
        <v>-9.2981624878503213E-2</v>
      </c>
      <c r="G116" s="6">
        <f t="shared" si="48"/>
        <v>-0.10847878825915666</v>
      </c>
      <c r="H116">
        <v>0.28810000000000002</v>
      </c>
      <c r="I116" s="6">
        <f t="shared" si="49"/>
        <v>-0.37653171905295613</v>
      </c>
      <c r="J116" s="6"/>
      <c r="R116">
        <f t="shared" si="50"/>
        <v>5.2624000000000004E-2</v>
      </c>
      <c r="S116">
        <v>0.88400000000000001</v>
      </c>
      <c r="T116">
        <f t="shared" si="51"/>
        <v>1.6646719999999999</v>
      </c>
      <c r="U116">
        <v>1.2108000000000001</v>
      </c>
    </row>
    <row r="117" spans="1:22">
      <c r="A117">
        <v>5</v>
      </c>
      <c r="B117">
        <v>0.08</v>
      </c>
      <c r="C117" s="10">
        <f t="shared" si="46"/>
        <v>7.3702205745477353E-2</v>
      </c>
      <c r="D117">
        <v>48.98</v>
      </c>
      <c r="E117" s="6">
        <f t="shared" si="52"/>
        <v>1.8374846876276032</v>
      </c>
      <c r="F117" s="3">
        <f t="shared" si="47"/>
        <v>-5.1890554633345264E-2</v>
      </c>
      <c r="G117" s="6">
        <f t="shared" si="48"/>
        <v>-6.7387718013998704E-2</v>
      </c>
      <c r="H117">
        <v>0.20219999999999999</v>
      </c>
      <c r="I117" s="6">
        <f t="shared" si="49"/>
        <v>-0.3332725915628027</v>
      </c>
      <c r="J117" s="6"/>
      <c r="R117">
        <f t="shared" si="50"/>
        <v>7.3580000000000007E-2</v>
      </c>
      <c r="S117">
        <v>0.83</v>
      </c>
      <c r="T117">
        <f t="shared" si="51"/>
        <v>1.5616399999999999</v>
      </c>
      <c r="U117">
        <v>0.89200000000000002</v>
      </c>
    </row>
    <row r="118" spans="1:22">
      <c r="A118">
        <v>6</v>
      </c>
      <c r="B118">
        <v>0.11</v>
      </c>
      <c r="C118" s="10">
        <f t="shared" si="46"/>
        <v>9.7907913992536885E-2</v>
      </c>
      <c r="D118" s="6">
        <v>47.86</v>
      </c>
      <c r="E118" s="6">
        <f t="shared" si="52"/>
        <v>1.8804847471792729</v>
      </c>
      <c r="F118" s="3">
        <f t="shared" si="47"/>
        <v>-7.5864108588778309E-3</v>
      </c>
      <c r="G118" s="6">
        <f t="shared" si="48"/>
        <v>-2.3083574239531276E-2</v>
      </c>
      <c r="H118" s="6">
        <v>0.41049999999999998</v>
      </c>
      <c r="I118" s="6">
        <f t="shared" si="49"/>
        <v>-5.623282396962552E-2</v>
      </c>
      <c r="J118" s="6"/>
      <c r="R118">
        <f t="shared" si="50"/>
        <v>9.776E-2</v>
      </c>
      <c r="S118">
        <v>0.89</v>
      </c>
      <c r="T118">
        <f t="shared" si="51"/>
        <v>1.6761199999999998</v>
      </c>
      <c r="U118" s="6">
        <v>1.6626000000000001</v>
      </c>
      <c r="V118" s="6"/>
    </row>
    <row r="119" spans="1:22" s="3" customFormat="1">
      <c r="A119" s="3" t="s">
        <v>70</v>
      </c>
      <c r="B119" s="3">
        <v>0.17899999999999999</v>
      </c>
      <c r="C119" s="10">
        <f t="shared" si="46"/>
        <v>0.15358104296077379</v>
      </c>
      <c r="D119" s="3">
        <v>62.25</v>
      </c>
      <c r="E119" s="6">
        <f t="shared" si="52"/>
        <v>1.4457831325301205</v>
      </c>
      <c r="F119" s="3">
        <f t="shared" si="47"/>
        <v>7.4658570015026973E-2</v>
      </c>
      <c r="G119" s="3">
        <f t="shared" si="48"/>
        <v>5.9161406634373526E-2</v>
      </c>
      <c r="H119" s="3">
        <v>0.41310000000000002</v>
      </c>
      <c r="I119" s="3">
        <f t="shared" si="49"/>
        <v>0.14321328161310462</v>
      </c>
      <c r="J119" s="3">
        <v>0.14321328161310462</v>
      </c>
      <c r="R119" s="3">
        <f t="shared" si="50"/>
        <v>0.15337400000000001</v>
      </c>
      <c r="S119" s="3">
        <v>0.89</v>
      </c>
      <c r="T119" s="3">
        <f t="shared" si="51"/>
        <v>1.6761199999999998</v>
      </c>
      <c r="U119" s="3">
        <v>1.8404</v>
      </c>
    </row>
    <row r="120" spans="1:22">
      <c r="A120">
        <v>8</v>
      </c>
      <c r="B120">
        <v>0.153</v>
      </c>
      <c r="C120" s="10">
        <f t="shared" si="46"/>
        <v>0.13260276247998887</v>
      </c>
      <c r="D120">
        <v>46.68</v>
      </c>
      <c r="E120" s="6">
        <f t="shared" si="52"/>
        <v>1.9280205655526992</v>
      </c>
      <c r="F120" s="3">
        <f t="shared" si="47"/>
        <v>5.911419751852582E-2</v>
      </c>
      <c r="G120" s="6">
        <f t="shared" si="48"/>
        <v>4.3617034137872379E-2</v>
      </c>
      <c r="H120">
        <v>0.41610000000000003</v>
      </c>
      <c r="I120" s="6">
        <f t="shared" si="49"/>
        <v>0.10482344181175769</v>
      </c>
      <c r="J120" s="6">
        <v>0.10482344181175769</v>
      </c>
      <c r="R120">
        <f t="shared" si="50"/>
        <v>0.13241800000000001</v>
      </c>
      <c r="S120">
        <v>0.878</v>
      </c>
      <c r="T120">
        <f t="shared" si="51"/>
        <v>1.6532239999999998</v>
      </c>
      <c r="U120">
        <v>1.6452</v>
      </c>
    </row>
    <row r="121" spans="1:22">
      <c r="A121">
        <v>9</v>
      </c>
      <c r="B121">
        <v>0.121</v>
      </c>
      <c r="C121" s="10">
        <f t="shared" ref="C121:C136" si="53">+(B121*B$1)+B$2</f>
        <v>0.10678334034979205</v>
      </c>
      <c r="D121" s="6">
        <v>49.98</v>
      </c>
      <c r="E121" s="6">
        <f t="shared" si="52"/>
        <v>1.8007202881152462</v>
      </c>
      <c r="F121" s="3">
        <f t="shared" si="47"/>
        <v>8.7175419857357262E-3</v>
      </c>
      <c r="G121" s="6">
        <f t="shared" si="48"/>
        <v>-6.7796213949177179E-3</v>
      </c>
      <c r="H121" s="6">
        <v>0.21959999999999999</v>
      </c>
      <c r="I121" s="6">
        <f t="shared" si="49"/>
        <v>-3.0872592873031502E-2</v>
      </c>
      <c r="J121" s="6"/>
      <c r="R121">
        <f t="shared" si="50"/>
        <v>0.106626</v>
      </c>
      <c r="S121">
        <v>0.86399999999999999</v>
      </c>
      <c r="T121">
        <f t="shared" si="51"/>
        <v>1.626512</v>
      </c>
      <c r="U121" s="6">
        <v>0.96250000000000002</v>
      </c>
      <c r="V121" s="6"/>
    </row>
    <row r="122" spans="1:22">
      <c r="A122" t="s">
        <v>40</v>
      </c>
      <c r="B122">
        <v>0.127</v>
      </c>
      <c r="C122" s="10">
        <f t="shared" si="53"/>
        <v>0.11162448199920395</v>
      </c>
      <c r="D122">
        <v>56.23</v>
      </c>
      <c r="E122" s="6">
        <f t="shared" si="52"/>
        <v>1.6005690912324382</v>
      </c>
      <c r="F122" s="4">
        <f t="shared" si="47"/>
        <v>1.5497163380653444E-2</v>
      </c>
      <c r="I122" s="10"/>
      <c r="J122" s="10"/>
      <c r="R122">
        <f t="shared" si="50"/>
        <v>0.11146200000000001</v>
      </c>
      <c r="S122">
        <v>0.88400000000000001</v>
      </c>
      <c r="T122">
        <f t="shared" si="51"/>
        <v>1.6646719999999999</v>
      </c>
    </row>
    <row r="123" spans="1:22">
      <c r="A123" s="12" t="s">
        <v>71</v>
      </c>
      <c r="B123" s="12">
        <v>0.115</v>
      </c>
      <c r="C123" s="10">
        <f t="shared" si="53"/>
        <v>0.10194219870038014</v>
      </c>
      <c r="I123" s="10">
        <f t="shared" ref="I123:J123" si="54">AVERAGE(I113:I121)</f>
        <v>-7.9942062016381307E-2</v>
      </c>
      <c r="J123" s="10">
        <f t="shared" si="54"/>
        <v>0.12491571172058547</v>
      </c>
      <c r="R123" s="12">
        <f t="shared" si="50"/>
        <v>0.10179000000000001</v>
      </c>
      <c r="S123">
        <v>0.87</v>
      </c>
      <c r="T123">
        <f t="shared" si="51"/>
        <v>1.6379599999999999</v>
      </c>
      <c r="V123" s="10"/>
    </row>
    <row r="124" spans="1:22">
      <c r="C124" s="10"/>
      <c r="I124" s="10">
        <f t="shared" ref="I124:J124" si="55">+STDEV(I113:I121)</f>
        <v>0.19245368791518033</v>
      </c>
      <c r="J124" s="10">
        <f t="shared" si="55"/>
        <v>1.9257742887074582E-2</v>
      </c>
    </row>
    <row r="125" spans="1:22">
      <c r="C125" s="10"/>
      <c r="I125" s="10">
        <f>(I124/3)</f>
        <v>6.4151229305060106E-2</v>
      </c>
      <c r="J125" s="10">
        <f>(J124/1.75)</f>
        <v>1.1004424506899761E-2</v>
      </c>
    </row>
    <row r="126" spans="1:22">
      <c r="C126" s="10"/>
      <c r="I126" s="10">
        <f t="shared" ref="I126:J126" si="56">+(I125/I123)*100</f>
        <v>-80.247153609716221</v>
      </c>
      <c r="J126" s="10">
        <f t="shared" si="56"/>
        <v>8.8094798927413773</v>
      </c>
    </row>
    <row r="127" spans="1:22">
      <c r="C127" s="10"/>
      <c r="I127" s="10"/>
      <c r="J127" s="10"/>
    </row>
    <row r="128" spans="1:22">
      <c r="A128" s="2" t="s">
        <v>72</v>
      </c>
      <c r="C128" s="10"/>
      <c r="D128" t="s">
        <v>25</v>
      </c>
      <c r="E128" t="s">
        <v>25</v>
      </c>
      <c r="F128" t="s">
        <v>26</v>
      </c>
      <c r="G128" t="s">
        <v>26</v>
      </c>
      <c r="I128" t="s">
        <v>26</v>
      </c>
      <c r="J128" t="s">
        <v>26</v>
      </c>
    </row>
    <row r="129" spans="1:22">
      <c r="A129" t="s">
        <v>27</v>
      </c>
      <c r="B129" t="s">
        <v>28</v>
      </c>
      <c r="C129" s="10"/>
      <c r="D129" t="s">
        <v>43</v>
      </c>
      <c r="E129" t="s">
        <v>66</v>
      </c>
      <c r="F129" s="7" t="s">
        <v>31</v>
      </c>
      <c r="G129" t="s">
        <v>32</v>
      </c>
      <c r="H129" t="s">
        <v>33</v>
      </c>
      <c r="I129" t="s">
        <v>34</v>
      </c>
      <c r="J129" t="s">
        <v>34</v>
      </c>
      <c r="R129" t="s">
        <v>16</v>
      </c>
      <c r="S129" t="s">
        <v>35</v>
      </c>
      <c r="T129" t="s">
        <v>16</v>
      </c>
      <c r="U129" t="s">
        <v>36</v>
      </c>
    </row>
    <row r="130" spans="1:22">
      <c r="A130">
        <v>1</v>
      </c>
      <c r="B130">
        <v>0.13500000000000001</v>
      </c>
      <c r="C130" s="10">
        <f t="shared" si="53"/>
        <v>0.11807933753175316</v>
      </c>
      <c r="D130" s="6">
        <v>47.31</v>
      </c>
      <c r="E130" s="6">
        <f t="shared" ref="E130:E139" si="57">((25*3600)/D130)/1000</f>
        <v>1.9023462270133165</v>
      </c>
      <c r="F130" s="3">
        <f>(C130-C$140)*E130</f>
        <v>3.0698425170652546E-2</v>
      </c>
      <c r="G130" s="6">
        <f t="shared" ref="G130:G138" si="58">+F130-F$139</f>
        <v>9.2687078693266298E-2</v>
      </c>
      <c r="H130" s="6">
        <v>0.32590000000000002</v>
      </c>
      <c r="I130" s="6">
        <f t="shared" ref="I130:I138" si="59">+G130/H130</f>
        <v>0.28440343262738965</v>
      </c>
      <c r="J130" s="6">
        <v>0.28440343262738965</v>
      </c>
      <c r="R130">
        <f t="shared" ref="R130:R140" si="60">(B130*0.806)+0.0091</f>
        <v>0.11791000000000001</v>
      </c>
      <c r="S130">
        <v>0.82799999999999996</v>
      </c>
      <c r="T130">
        <f t="shared" ref="T130:T139" si="61">(S130*1.908)-0.022</f>
        <v>1.5578239999999999</v>
      </c>
      <c r="U130" s="6">
        <v>1.3080000000000001</v>
      </c>
      <c r="V130" s="6"/>
    </row>
    <row r="131" spans="1:22">
      <c r="A131">
        <v>2</v>
      </c>
      <c r="B131">
        <v>0.13200000000000001</v>
      </c>
      <c r="C131" s="10">
        <f t="shared" si="53"/>
        <v>0.11565876670704721</v>
      </c>
      <c r="D131">
        <v>47.34</v>
      </c>
      <c r="E131" s="6">
        <f t="shared" si="57"/>
        <v>1.9011406844106462</v>
      </c>
      <c r="F131" s="3">
        <f t="shared" ref="F131:F139" si="62">(C131-C$140)*E131</f>
        <v>2.6077125487960203E-2</v>
      </c>
      <c r="G131" s="6">
        <f t="shared" si="58"/>
        <v>8.8065779010573955E-2</v>
      </c>
      <c r="H131">
        <v>0.26740000000000003</v>
      </c>
      <c r="I131" s="6">
        <f t="shared" si="59"/>
        <v>0.32934098358479413</v>
      </c>
      <c r="J131" s="6">
        <v>0.32934098358479413</v>
      </c>
      <c r="R131">
        <f t="shared" si="60"/>
        <v>0.11549200000000001</v>
      </c>
      <c r="S131">
        <v>0.86399999999999999</v>
      </c>
      <c r="T131">
        <f t="shared" si="61"/>
        <v>1.626512</v>
      </c>
      <c r="U131">
        <v>1.1953</v>
      </c>
    </row>
    <row r="132" spans="1:22">
      <c r="A132">
        <v>3</v>
      </c>
      <c r="B132">
        <v>0.125</v>
      </c>
      <c r="C132" s="10">
        <f t="shared" si="53"/>
        <v>0.11001076811606665</v>
      </c>
      <c r="D132">
        <v>46.83</v>
      </c>
      <c r="E132" s="6">
        <f t="shared" si="57"/>
        <v>1.9218449711723256</v>
      </c>
      <c r="F132" s="3">
        <f t="shared" si="62"/>
        <v>1.550653955609195E-2</v>
      </c>
      <c r="G132" s="6">
        <f t="shared" si="58"/>
        <v>7.7495193078705699E-2</v>
      </c>
      <c r="H132">
        <v>0.27239999999999998</v>
      </c>
      <c r="I132" s="6">
        <f t="shared" si="59"/>
        <v>0.2844904298043528</v>
      </c>
      <c r="J132" s="6">
        <v>0.2844904298043528</v>
      </c>
      <c r="R132">
        <f t="shared" si="60"/>
        <v>0.10985</v>
      </c>
      <c r="S132">
        <v>0.878</v>
      </c>
      <c r="T132">
        <f t="shared" si="61"/>
        <v>1.6532239999999998</v>
      </c>
      <c r="U132">
        <v>1.1861999999999999</v>
      </c>
    </row>
    <row r="133" spans="1:22">
      <c r="A133">
        <v>4</v>
      </c>
      <c r="B133">
        <v>0.16200000000000001</v>
      </c>
      <c r="C133" s="10">
        <f t="shared" si="53"/>
        <v>0.13986447495410675</v>
      </c>
      <c r="D133">
        <v>47.64</v>
      </c>
      <c r="E133" s="6">
        <f t="shared" si="57"/>
        <v>1.8891687657430729</v>
      </c>
      <c r="F133" s="3">
        <f t="shared" si="62"/>
        <v>7.1641579824420556E-2</v>
      </c>
      <c r="G133" s="6">
        <f t="shared" si="58"/>
        <v>0.13363023334703431</v>
      </c>
      <c r="H133">
        <v>0.28810000000000002</v>
      </c>
      <c r="I133" s="6">
        <f t="shared" si="59"/>
        <v>0.46383281272833843</v>
      </c>
      <c r="J133" s="6">
        <v>0.46383281272833843</v>
      </c>
      <c r="R133">
        <f t="shared" si="60"/>
        <v>0.13967200000000002</v>
      </c>
      <c r="S133">
        <v>0.89200000000000002</v>
      </c>
      <c r="T133">
        <f t="shared" si="61"/>
        <v>1.6799359999999999</v>
      </c>
      <c r="U133">
        <v>1.2108000000000001</v>
      </c>
    </row>
    <row r="134" spans="1:22">
      <c r="A134">
        <v>5</v>
      </c>
      <c r="B134">
        <v>0.09</v>
      </c>
      <c r="C134" s="10">
        <f t="shared" si="53"/>
        <v>8.1770775161163864E-2</v>
      </c>
      <c r="D134">
        <v>48.98</v>
      </c>
      <c r="E134" s="6">
        <f t="shared" si="57"/>
        <v>1.8374846876276032</v>
      </c>
      <c r="F134" s="3">
        <f t="shared" si="62"/>
        <v>-3.7064681880960904E-2</v>
      </c>
      <c r="G134" s="6">
        <f t="shared" si="58"/>
        <v>2.4923971641652852E-2</v>
      </c>
      <c r="H134">
        <v>0.20219999999999999</v>
      </c>
      <c r="I134" s="6">
        <f t="shared" si="59"/>
        <v>0.12326395470649285</v>
      </c>
      <c r="J134" s="6">
        <v>0.12326395470649285</v>
      </c>
      <c r="R134">
        <f t="shared" si="60"/>
        <v>8.1640000000000004E-2</v>
      </c>
      <c r="S134">
        <v>0.86199999999999999</v>
      </c>
      <c r="T134">
        <f t="shared" si="61"/>
        <v>1.6226959999999999</v>
      </c>
      <c r="U134">
        <v>0.89200000000000002</v>
      </c>
    </row>
    <row r="135" spans="1:22">
      <c r="A135">
        <v>6</v>
      </c>
      <c r="B135">
        <v>5.7000000000000002E-2</v>
      </c>
      <c r="C135" s="10">
        <f t="shared" si="53"/>
        <v>5.5144496089398386E-2</v>
      </c>
      <c r="D135" s="6">
        <v>47.86</v>
      </c>
      <c r="E135" s="6">
        <f t="shared" si="57"/>
        <v>1.8804847471792729</v>
      </c>
      <c r="F135" s="3">
        <f t="shared" si="62"/>
        <v>-8.8002365962982831E-2</v>
      </c>
      <c r="G135" s="6">
        <f t="shared" si="58"/>
        <v>-2.6013712440369076E-2</v>
      </c>
      <c r="H135" s="6">
        <v>0.41049999999999998</v>
      </c>
      <c r="I135" s="6">
        <f t="shared" si="59"/>
        <v>-6.3370797662287648E-2</v>
      </c>
      <c r="J135" s="6"/>
      <c r="R135">
        <f t="shared" si="60"/>
        <v>5.5042000000000008E-2</v>
      </c>
      <c r="S135">
        <v>0.89</v>
      </c>
      <c r="T135">
        <f t="shared" si="61"/>
        <v>1.6761199999999998</v>
      </c>
      <c r="U135" s="6">
        <v>1.6626000000000001</v>
      </c>
      <c r="V135" s="6"/>
    </row>
    <row r="136" spans="1:22" s="3" customFormat="1">
      <c r="A136" s="3">
        <v>7</v>
      </c>
      <c r="B136" s="3">
        <v>8.5999999999999993E-2</v>
      </c>
      <c r="C136" s="10">
        <f t="shared" si="53"/>
        <v>7.854334739488926E-2</v>
      </c>
      <c r="D136" s="3">
        <v>62.25</v>
      </c>
      <c r="E136" s="6">
        <f t="shared" si="57"/>
        <v>1.4457831325301205</v>
      </c>
      <c r="F136" s="3">
        <f t="shared" si="62"/>
        <v>-3.3829664538059107E-2</v>
      </c>
      <c r="G136" s="3">
        <f t="shared" si="58"/>
        <v>2.8158988984554649E-2</v>
      </c>
      <c r="H136" s="3">
        <v>0.41310000000000002</v>
      </c>
      <c r="I136" s="3">
        <f t="shared" si="59"/>
        <v>6.8165066532448915E-2</v>
      </c>
      <c r="R136" s="3">
        <f t="shared" si="60"/>
        <v>7.8416E-2</v>
      </c>
      <c r="S136" s="3">
        <v>0.89600000000000002</v>
      </c>
      <c r="T136" s="3">
        <f t="shared" si="61"/>
        <v>1.687568</v>
      </c>
      <c r="U136" s="3">
        <v>1.8404</v>
      </c>
    </row>
    <row r="137" spans="1:22">
      <c r="A137">
        <v>8</v>
      </c>
      <c r="B137">
        <v>0.11799999999999999</v>
      </c>
      <c r="C137" s="10">
        <f t="shared" ref="C137:C152" si="63">+(B137*B$1)+B$2</f>
        <v>0.10436276952508609</v>
      </c>
      <c r="D137">
        <v>46.68</v>
      </c>
      <c r="E137" s="6">
        <f t="shared" si="57"/>
        <v>1.9280205655526992</v>
      </c>
      <c r="F137" s="3">
        <f t="shared" si="62"/>
        <v>4.6669103304099353E-3</v>
      </c>
      <c r="G137" s="6">
        <f t="shared" si="58"/>
        <v>6.6655563853023694E-2</v>
      </c>
      <c r="H137">
        <v>0.41610000000000003</v>
      </c>
      <c r="I137" s="6">
        <f t="shared" si="59"/>
        <v>0.16019121329734123</v>
      </c>
      <c r="J137" s="6">
        <v>0.16019121329734123</v>
      </c>
      <c r="R137">
        <f t="shared" si="60"/>
        <v>0.104208</v>
      </c>
      <c r="S137">
        <v>0.89800000000000002</v>
      </c>
      <c r="T137">
        <f t="shared" si="61"/>
        <v>1.691384</v>
      </c>
      <c r="U137">
        <v>1.6452</v>
      </c>
    </row>
    <row r="138" spans="1:22">
      <c r="A138">
        <v>9</v>
      </c>
      <c r="B138">
        <v>9.7000000000000003E-2</v>
      </c>
      <c r="C138" s="10">
        <f t="shared" si="63"/>
        <v>8.7418773752144421E-2</v>
      </c>
      <c r="D138" s="6">
        <v>49.98</v>
      </c>
      <c r="E138" s="6">
        <f t="shared" si="57"/>
        <v>1.8007202881152462</v>
      </c>
      <c r="F138" s="3">
        <f t="shared" si="62"/>
        <v>-2.615262595720718E-2</v>
      </c>
      <c r="G138" s="6">
        <f t="shared" si="58"/>
        <v>3.5836027565406575E-2</v>
      </c>
      <c r="H138" s="6">
        <v>0.21959999999999999</v>
      </c>
      <c r="I138" s="6">
        <f t="shared" si="59"/>
        <v>0.1631877393688824</v>
      </c>
      <c r="J138" s="6">
        <v>0.1631877393688824</v>
      </c>
      <c r="R138">
        <f t="shared" si="60"/>
        <v>8.7281999999999998E-2</v>
      </c>
      <c r="S138">
        <v>0.878</v>
      </c>
      <c r="T138">
        <f t="shared" si="61"/>
        <v>1.6532239999999998</v>
      </c>
      <c r="U138" s="6">
        <v>0.96250000000000002</v>
      </c>
      <c r="V138" s="6"/>
    </row>
    <row r="139" spans="1:22">
      <c r="A139" t="s">
        <v>40</v>
      </c>
      <c r="B139">
        <v>6.7000000000000004E-2</v>
      </c>
      <c r="C139" s="10">
        <f t="shared" si="63"/>
        <v>6.3213065505084903E-2</v>
      </c>
      <c r="D139">
        <v>56.23</v>
      </c>
      <c r="E139" s="6">
        <f t="shared" si="57"/>
        <v>1.6005690912324382</v>
      </c>
      <c r="F139" s="3">
        <f t="shared" si="62"/>
        <v>-6.1988653522613756E-2</v>
      </c>
      <c r="I139" s="10"/>
      <c r="J139" s="10"/>
      <c r="R139">
        <f t="shared" si="60"/>
        <v>6.3102000000000005E-2</v>
      </c>
      <c r="S139">
        <v>0.88200000000000001</v>
      </c>
      <c r="T139">
        <f t="shared" si="61"/>
        <v>1.6608559999999999</v>
      </c>
    </row>
    <row r="140" spans="1:22">
      <c r="A140" s="12" t="s">
        <v>71</v>
      </c>
      <c r="B140" s="12">
        <v>0.115</v>
      </c>
      <c r="C140" s="10">
        <f t="shared" si="63"/>
        <v>0.10194219870038014</v>
      </c>
      <c r="I140" s="10"/>
      <c r="J140" s="10">
        <f>AVERAGE(J130:J138)</f>
        <v>0.25838722373108453</v>
      </c>
      <c r="R140" s="12">
        <f t="shared" si="60"/>
        <v>0.10179000000000001</v>
      </c>
    </row>
    <row r="141" spans="1:22">
      <c r="C141" s="10"/>
      <c r="I141" s="10"/>
      <c r="J141" s="10">
        <f>+STDEV(J130:J138)</f>
        <v>0.11941820261045588</v>
      </c>
      <c r="V141" s="10"/>
    </row>
    <row r="142" spans="1:22">
      <c r="C142" s="10"/>
      <c r="I142" s="10"/>
      <c r="J142" s="10">
        <f>(J141/2.65)</f>
        <v>4.50634726831909E-2</v>
      </c>
    </row>
    <row r="143" spans="1:22">
      <c r="C143" s="10"/>
      <c r="I143" s="10"/>
      <c r="J143" s="10">
        <f>+(J142/J140)*100</f>
        <v>17.440286726440675</v>
      </c>
    </row>
    <row r="144" spans="1:22">
      <c r="C144" s="10"/>
      <c r="I144" s="10"/>
      <c r="J144" s="10"/>
    </row>
    <row r="145" spans="1:22">
      <c r="A145" s="2" t="s">
        <v>73</v>
      </c>
      <c r="C145" s="10"/>
      <c r="D145" t="s">
        <v>25</v>
      </c>
      <c r="E145" t="s">
        <v>25</v>
      </c>
      <c r="F145" t="s">
        <v>26</v>
      </c>
      <c r="G145" t="s">
        <v>26</v>
      </c>
      <c r="I145" t="s">
        <v>26</v>
      </c>
      <c r="J145" t="s">
        <v>26</v>
      </c>
    </row>
    <row r="146" spans="1:22">
      <c r="A146" t="s">
        <v>27</v>
      </c>
      <c r="B146" t="s">
        <v>28</v>
      </c>
      <c r="C146" s="10"/>
      <c r="D146" t="s">
        <v>43</v>
      </c>
      <c r="E146" t="s">
        <v>66</v>
      </c>
      <c r="F146" s="7" t="s">
        <v>31</v>
      </c>
      <c r="G146" t="s">
        <v>32</v>
      </c>
      <c r="H146" t="s">
        <v>33</v>
      </c>
      <c r="I146" t="s">
        <v>34</v>
      </c>
      <c r="J146" t="s">
        <v>34</v>
      </c>
      <c r="R146" t="s">
        <v>16</v>
      </c>
      <c r="S146" t="s">
        <v>35</v>
      </c>
      <c r="T146" t="s">
        <v>16</v>
      </c>
      <c r="U146" t="s">
        <v>36</v>
      </c>
    </row>
    <row r="147" spans="1:22">
      <c r="A147">
        <v>1</v>
      </c>
      <c r="B147">
        <v>0.157</v>
      </c>
      <c r="C147" s="10">
        <f t="shared" si="63"/>
        <v>0.13583019024626347</v>
      </c>
      <c r="D147" s="6">
        <v>47.31</v>
      </c>
      <c r="E147" s="6">
        <f t="shared" ref="E147:E156" si="64">((25*3600)/D147)/1000</f>
        <v>1.9023462270133165</v>
      </c>
      <c r="F147" s="3">
        <f>(C147-C$157)*E147</f>
        <v>6.4466692858370325E-2</v>
      </c>
      <c r="G147" s="6">
        <f t="shared" ref="G147:G155" si="65">+F147-F$156</f>
        <v>7.2215274548697042E-2</v>
      </c>
      <c r="H147" s="6">
        <v>0.32590000000000002</v>
      </c>
      <c r="I147" s="6">
        <f t="shared" ref="I147:I155" si="66">+G147/H147</f>
        <v>0.22158721862134714</v>
      </c>
      <c r="J147" s="6">
        <v>0.22158721862134714</v>
      </c>
      <c r="R147">
        <f t="shared" ref="R147:R157" si="67">(B147*0.806)+0.0091</f>
        <v>0.13564200000000001</v>
      </c>
      <c r="S147">
        <v>0.84799999999999998</v>
      </c>
      <c r="T147">
        <f t="shared" ref="T147:T156" si="68">(S147*1.908)-0.022</f>
        <v>1.5959839999999998</v>
      </c>
      <c r="U147" s="6">
        <v>1.3080000000000001</v>
      </c>
      <c r="V147" s="6"/>
    </row>
    <row r="148" spans="1:22">
      <c r="A148">
        <v>2</v>
      </c>
      <c r="B148">
        <v>0.13</v>
      </c>
      <c r="C148" s="10">
        <f t="shared" si="63"/>
        <v>0.11404505282390991</v>
      </c>
      <c r="D148">
        <v>47.34</v>
      </c>
      <c r="E148" s="6">
        <f t="shared" si="64"/>
        <v>1.9011406844106462</v>
      </c>
      <c r="F148" s="3">
        <f t="shared" ref="F148:F156" si="69">(C148-C$157)*E148</f>
        <v>2.3009228371729591E-2</v>
      </c>
      <c r="G148" s="6">
        <f t="shared" si="65"/>
        <v>3.0757810062056315E-2</v>
      </c>
      <c r="H148">
        <v>0.26740000000000003</v>
      </c>
      <c r="I148" s="6">
        <f t="shared" si="66"/>
        <v>0.11502546769654567</v>
      </c>
      <c r="J148" s="6">
        <v>0.11502546769654567</v>
      </c>
      <c r="R148">
        <f t="shared" si="67"/>
        <v>0.11388000000000001</v>
      </c>
      <c r="S148">
        <v>0.872</v>
      </c>
      <c r="T148">
        <f t="shared" si="68"/>
        <v>1.6417759999999999</v>
      </c>
      <c r="U148">
        <v>1.1953</v>
      </c>
    </row>
    <row r="149" spans="1:22">
      <c r="A149">
        <v>3</v>
      </c>
      <c r="B149">
        <v>9.6000000000000002E-2</v>
      </c>
      <c r="C149" s="10">
        <f t="shared" si="63"/>
        <v>8.661191681057577E-2</v>
      </c>
      <c r="D149">
        <v>46.83</v>
      </c>
      <c r="E149" s="6">
        <f t="shared" si="64"/>
        <v>1.9218449711723256</v>
      </c>
      <c r="F149" s="3">
        <f t="shared" si="69"/>
        <v>-2.9462425156574705E-2</v>
      </c>
      <c r="G149" s="6">
        <f t="shared" si="65"/>
        <v>-2.1713843466247981E-2</v>
      </c>
      <c r="H149">
        <v>0.27239999999999998</v>
      </c>
      <c r="I149" s="6">
        <f t="shared" si="66"/>
        <v>-7.9713081740998476E-2</v>
      </c>
      <c r="J149" s="6"/>
      <c r="R149">
        <f t="shared" si="67"/>
        <v>8.6475999999999997E-2</v>
      </c>
      <c r="S149">
        <v>0.90400000000000003</v>
      </c>
      <c r="T149">
        <f t="shared" si="68"/>
        <v>1.7028319999999999</v>
      </c>
      <c r="U149">
        <v>1.1861999999999999</v>
      </c>
    </row>
    <row r="150" spans="1:22">
      <c r="A150">
        <v>4</v>
      </c>
      <c r="B150">
        <v>0.13</v>
      </c>
      <c r="C150" s="10">
        <f t="shared" si="63"/>
        <v>0.11404505282390991</v>
      </c>
      <c r="D150">
        <v>47.64</v>
      </c>
      <c r="E150" s="6">
        <f t="shared" si="64"/>
        <v>1.8891687657430729</v>
      </c>
      <c r="F150" s="3">
        <f t="shared" si="69"/>
        <v>2.2864333986517188E-2</v>
      </c>
      <c r="G150" s="6">
        <f t="shared" si="65"/>
        <v>3.0612915676843912E-2</v>
      </c>
      <c r="H150">
        <v>0.28810000000000002</v>
      </c>
      <c r="I150" s="6">
        <f t="shared" si="66"/>
        <v>0.106257950978285</v>
      </c>
      <c r="J150" s="6">
        <v>0.106257950978285</v>
      </c>
      <c r="R150">
        <f t="shared" si="67"/>
        <v>0.11388000000000001</v>
      </c>
      <c r="S150">
        <v>0.91800000000000004</v>
      </c>
      <c r="T150">
        <f t="shared" si="68"/>
        <v>1.729544</v>
      </c>
      <c r="U150">
        <v>1.2108000000000001</v>
      </c>
    </row>
    <row r="151" spans="1:22">
      <c r="A151">
        <v>5</v>
      </c>
      <c r="B151">
        <v>0.11799999999999999</v>
      </c>
      <c r="C151" s="10">
        <f t="shared" si="63"/>
        <v>0.10436276952508609</v>
      </c>
      <c r="D151">
        <v>48.98</v>
      </c>
      <c r="E151" s="6">
        <f t="shared" si="64"/>
        <v>1.8374846876276032</v>
      </c>
      <c r="F151" s="3">
        <f t="shared" si="69"/>
        <v>4.4477618257153084E-3</v>
      </c>
      <c r="G151" s="6">
        <f t="shared" si="65"/>
        <v>1.219634351604203E-2</v>
      </c>
      <c r="H151">
        <v>0.20219999999999999</v>
      </c>
      <c r="I151" s="6">
        <f t="shared" si="66"/>
        <v>6.031821719110797E-2</v>
      </c>
      <c r="J151" s="6">
        <v>6.031821719110797E-2</v>
      </c>
      <c r="R151">
        <f t="shared" si="67"/>
        <v>0.104208</v>
      </c>
      <c r="S151">
        <v>0.87</v>
      </c>
      <c r="T151">
        <f t="shared" si="68"/>
        <v>1.6379599999999999</v>
      </c>
      <c r="U151">
        <v>0.89200000000000002</v>
      </c>
    </row>
    <row r="152" spans="1:22">
      <c r="A152">
        <v>6</v>
      </c>
      <c r="B152">
        <v>0.113</v>
      </c>
      <c r="C152" s="10">
        <f t="shared" si="63"/>
        <v>0.10032848481724284</v>
      </c>
      <c r="D152" s="6">
        <v>47.86</v>
      </c>
      <c r="E152" s="6">
        <f t="shared" si="64"/>
        <v>1.8804847471792729</v>
      </c>
      <c r="F152" s="3">
        <f t="shared" si="69"/>
        <v>-3.0345643435511324E-3</v>
      </c>
      <c r="G152" s="6">
        <f t="shared" si="65"/>
        <v>4.71401734677559E-3</v>
      </c>
      <c r="H152" s="6">
        <v>0.41049999999999998</v>
      </c>
      <c r="I152" s="6">
        <f t="shared" si="66"/>
        <v>1.1483598895921049E-2</v>
      </c>
      <c r="J152" s="6">
        <v>1.1483598895921049E-2</v>
      </c>
      <c r="R152">
        <f t="shared" si="67"/>
        <v>0.100178</v>
      </c>
      <c r="S152">
        <v>0.90400000000000003</v>
      </c>
      <c r="T152">
        <f t="shared" si="68"/>
        <v>1.7028319999999999</v>
      </c>
      <c r="U152" s="6">
        <v>1.6626000000000001</v>
      </c>
      <c r="V152" s="6"/>
    </row>
    <row r="153" spans="1:22" s="3" customFormat="1">
      <c r="A153" s="3">
        <v>7</v>
      </c>
      <c r="B153" s="3">
        <v>0.14799999999999999</v>
      </c>
      <c r="C153" s="10">
        <f t="shared" ref="C153:C168" si="70">+(B153*B$1)+B$2</f>
        <v>0.12856847777214561</v>
      </c>
      <c r="D153" s="3">
        <v>62.25</v>
      </c>
      <c r="E153" s="6">
        <f t="shared" si="64"/>
        <v>1.4457831325301205</v>
      </c>
      <c r="F153" s="3">
        <f t="shared" si="69"/>
        <v>3.8495825163998271E-2</v>
      </c>
      <c r="G153" s="3">
        <f t="shared" si="65"/>
        <v>4.6244406854324994E-2</v>
      </c>
      <c r="H153" s="3">
        <v>0.41310000000000002</v>
      </c>
      <c r="I153" s="3">
        <f t="shared" si="66"/>
        <v>0.11194482414506171</v>
      </c>
      <c r="J153" s="3">
        <v>0.11194482414506171</v>
      </c>
      <c r="R153" s="3">
        <f t="shared" si="67"/>
        <v>0.128388</v>
      </c>
      <c r="S153" s="3">
        <v>0.90600000000000003</v>
      </c>
      <c r="T153" s="3">
        <f t="shared" si="68"/>
        <v>1.7066479999999999</v>
      </c>
      <c r="U153" s="3">
        <v>1.8404</v>
      </c>
    </row>
    <row r="154" spans="1:22">
      <c r="A154">
        <v>8</v>
      </c>
      <c r="B154">
        <v>0.14799999999999999</v>
      </c>
      <c r="C154" s="10">
        <f t="shared" si="70"/>
        <v>0.12856847777214561</v>
      </c>
      <c r="D154">
        <v>46.68</v>
      </c>
      <c r="E154" s="6">
        <f t="shared" si="64"/>
        <v>1.9280205655526992</v>
      </c>
      <c r="F154" s="3">
        <f t="shared" si="69"/>
        <v>5.1336013634509264E-2</v>
      </c>
      <c r="G154" s="6">
        <f t="shared" si="65"/>
        <v>5.9084595324835988E-2</v>
      </c>
      <c r="H154">
        <v>0.41610000000000003</v>
      </c>
      <c r="I154" s="6">
        <f t="shared" si="66"/>
        <v>0.14199614353481371</v>
      </c>
      <c r="J154" s="6">
        <v>0.14199614353481371</v>
      </c>
      <c r="R154">
        <f t="shared" si="67"/>
        <v>0.128388</v>
      </c>
      <c r="S154">
        <v>0.89800000000000002</v>
      </c>
      <c r="T154">
        <f t="shared" si="68"/>
        <v>1.691384</v>
      </c>
      <c r="U154">
        <v>1.6452</v>
      </c>
    </row>
    <row r="155" spans="1:22">
      <c r="A155">
        <v>9</v>
      </c>
      <c r="B155">
        <v>0.14699999999999999</v>
      </c>
      <c r="C155" s="10">
        <f t="shared" si="70"/>
        <v>0.12776162083057696</v>
      </c>
      <c r="D155" s="6">
        <v>49.98</v>
      </c>
      <c r="E155" s="6">
        <f t="shared" si="64"/>
        <v>1.8007202881152462</v>
      </c>
      <c r="F155" s="3">
        <f t="shared" si="69"/>
        <v>4.6493557257257179E-2</v>
      </c>
      <c r="G155" s="6">
        <f t="shared" si="65"/>
        <v>5.4242138947583902E-2</v>
      </c>
      <c r="H155" s="6">
        <v>0.21959999999999999</v>
      </c>
      <c r="I155" s="6">
        <f t="shared" si="66"/>
        <v>0.2470042757175952</v>
      </c>
      <c r="J155" s="6">
        <v>0.2470042757175952</v>
      </c>
      <c r="R155">
        <f t="shared" si="67"/>
        <v>0.127582</v>
      </c>
      <c r="S155">
        <v>0.90400000000000003</v>
      </c>
      <c r="T155">
        <f t="shared" si="68"/>
        <v>1.7028319999999999</v>
      </c>
      <c r="U155" s="6">
        <v>0.96250000000000002</v>
      </c>
      <c r="V155" s="6"/>
    </row>
    <row r="156" spans="1:22">
      <c r="A156" t="s">
        <v>40</v>
      </c>
      <c r="B156">
        <v>0.109</v>
      </c>
      <c r="C156" s="10">
        <f t="shared" si="70"/>
        <v>9.7101057050968234E-2</v>
      </c>
      <c r="D156">
        <v>56.23</v>
      </c>
      <c r="E156" s="6">
        <f t="shared" si="64"/>
        <v>1.6005690912324382</v>
      </c>
      <c r="F156" s="3">
        <f t="shared" si="69"/>
        <v>-7.748581690326722E-3</v>
      </c>
      <c r="I156" s="10"/>
      <c r="J156" s="10"/>
      <c r="R156">
        <f t="shared" si="67"/>
        <v>9.6953999999999999E-2</v>
      </c>
      <c r="S156">
        <v>0.90600000000000003</v>
      </c>
      <c r="T156">
        <f t="shared" si="68"/>
        <v>1.7066479999999999</v>
      </c>
    </row>
    <row r="157" spans="1:22">
      <c r="A157" s="12" t="s">
        <v>71</v>
      </c>
      <c r="B157" s="12">
        <v>0.115</v>
      </c>
      <c r="C157" s="10">
        <f t="shared" si="70"/>
        <v>0.10194219870038014</v>
      </c>
      <c r="I157" s="10"/>
      <c r="J157" s="10">
        <f>AVERAGE(J147:J155)</f>
        <v>0.12695221209758467</v>
      </c>
      <c r="R157" s="12">
        <f t="shared" si="67"/>
        <v>0.10179000000000001</v>
      </c>
    </row>
    <row r="158" spans="1:22">
      <c r="C158" s="10"/>
      <c r="I158" s="10"/>
      <c r="J158" s="10">
        <f>+STDEV(J147:J155)</f>
        <v>7.7610210661645085E-2</v>
      </c>
      <c r="V158" s="10"/>
    </row>
    <row r="159" spans="1:22">
      <c r="C159" s="10"/>
      <c r="I159" s="10"/>
      <c r="J159" s="10">
        <f>(J158/2.83)</f>
        <v>2.7424102707295082E-2</v>
      </c>
    </row>
    <row r="160" spans="1:22">
      <c r="C160" s="10"/>
      <c r="I160" s="10"/>
      <c r="J160" s="10">
        <f>+(J159/J157)*100</f>
        <v>21.601910084256687</v>
      </c>
    </row>
    <row r="161" spans="1:22">
      <c r="C161" s="10"/>
      <c r="I161" s="10"/>
      <c r="J161" s="10"/>
    </row>
    <row r="162" spans="1:22">
      <c r="A162" s="2" t="s">
        <v>57</v>
      </c>
      <c r="C162" s="10"/>
      <c r="D162" t="s">
        <v>25</v>
      </c>
      <c r="E162" t="s">
        <v>25</v>
      </c>
      <c r="F162" t="s">
        <v>26</v>
      </c>
      <c r="G162" t="s">
        <v>26</v>
      </c>
      <c r="I162" t="s">
        <v>26</v>
      </c>
      <c r="J162" t="s">
        <v>26</v>
      </c>
    </row>
    <row r="163" spans="1:22">
      <c r="A163" t="s">
        <v>27</v>
      </c>
      <c r="B163" t="s">
        <v>28</v>
      </c>
      <c r="C163" s="10"/>
      <c r="D163" t="s">
        <v>43</v>
      </c>
      <c r="E163" t="s">
        <v>66</v>
      </c>
      <c r="F163" s="7" t="s">
        <v>31</v>
      </c>
      <c r="G163" t="s">
        <v>32</v>
      </c>
      <c r="H163" t="s">
        <v>33</v>
      </c>
      <c r="I163" t="s">
        <v>34</v>
      </c>
      <c r="J163" t="s">
        <v>34</v>
      </c>
      <c r="R163" t="s">
        <v>16</v>
      </c>
      <c r="S163" t="s">
        <v>35</v>
      </c>
      <c r="T163" t="s">
        <v>16</v>
      </c>
      <c r="U163" t="s">
        <v>36</v>
      </c>
    </row>
    <row r="164" spans="1:22">
      <c r="A164">
        <v>1</v>
      </c>
      <c r="B164">
        <v>0.14399999999999999</v>
      </c>
      <c r="C164" s="10">
        <f t="shared" si="70"/>
        <v>0.12534105000587101</v>
      </c>
      <c r="D164" s="6">
        <v>47.31</v>
      </c>
      <c r="E164" s="6">
        <f t="shared" ref="E164:E173" si="71">((25*3600)/D164)/1000</f>
        <v>1.9023462270133165</v>
      </c>
      <c r="F164" s="3">
        <f>(C164-C$174)*E164</f>
        <v>4.4512716497446168E-2</v>
      </c>
      <c r="G164" s="6">
        <f t="shared" ref="G164:G172" si="72">+F164-F$173</f>
        <v>1.2226959454418138E-2</v>
      </c>
      <c r="H164" s="6">
        <v>0.32590000000000002</v>
      </c>
      <c r="I164" s="6">
        <f t="shared" ref="I164:I172" si="73">+G164/H164</f>
        <v>3.7517519037797292E-2</v>
      </c>
      <c r="J164" s="6">
        <v>3.7517519037797292E-2</v>
      </c>
      <c r="R164">
        <f t="shared" ref="R164:R174" si="74">(B164*0.806)+0.0091</f>
        <v>0.125164</v>
      </c>
      <c r="S164">
        <v>0.86599999999999999</v>
      </c>
      <c r="T164">
        <f t="shared" ref="T164:T173" si="75">(S164*1.908)-0.022</f>
        <v>1.630328</v>
      </c>
      <c r="U164" s="6">
        <v>1.3080000000000001</v>
      </c>
      <c r="V164" s="6"/>
    </row>
    <row r="165" spans="1:22">
      <c r="A165">
        <v>2</v>
      </c>
      <c r="B165">
        <v>0.108</v>
      </c>
      <c r="C165" s="10">
        <f t="shared" si="70"/>
        <v>9.6294200109399583E-2</v>
      </c>
      <c r="D165">
        <v>47.34</v>
      </c>
      <c r="E165" s="6">
        <f t="shared" si="71"/>
        <v>1.9011406844106462</v>
      </c>
      <c r="F165" s="3">
        <f t="shared" ref="F165:F173" si="76">(C165-C$174)*E165</f>
        <v>-1.0737639906807142E-2</v>
      </c>
      <c r="G165" s="6">
        <f t="shared" si="72"/>
        <v>-4.3023396949835174E-2</v>
      </c>
      <c r="H165">
        <v>0.26740000000000003</v>
      </c>
      <c r="I165" s="6">
        <f t="shared" si="73"/>
        <v>-0.16089527655136562</v>
      </c>
      <c r="J165" s="6"/>
      <c r="R165">
        <f t="shared" si="74"/>
        <v>9.6147999999999997E-2</v>
      </c>
      <c r="S165">
        <v>0.86799999999999999</v>
      </c>
      <c r="T165">
        <f t="shared" si="75"/>
        <v>1.6341439999999998</v>
      </c>
      <c r="U165">
        <v>1.1953</v>
      </c>
    </row>
    <row r="166" spans="1:22">
      <c r="A166">
        <v>3</v>
      </c>
      <c r="B166">
        <v>0.125</v>
      </c>
      <c r="C166" s="10">
        <f t="shared" si="70"/>
        <v>0.11001076811606665</v>
      </c>
      <c r="D166">
        <v>46.83</v>
      </c>
      <c r="E166" s="6">
        <f t="shared" si="71"/>
        <v>1.9218449711723256</v>
      </c>
      <c r="F166" s="3">
        <f t="shared" si="76"/>
        <v>1.550653955609195E-2</v>
      </c>
      <c r="G166" s="6">
        <f t="shared" si="72"/>
        <v>-1.6779217486936081E-2</v>
      </c>
      <c r="H166">
        <v>0.27239999999999998</v>
      </c>
      <c r="I166" s="6">
        <f t="shared" si="73"/>
        <v>-6.1597714709750666E-2</v>
      </c>
      <c r="J166" s="6"/>
      <c r="R166">
        <f t="shared" si="74"/>
        <v>0.10985</v>
      </c>
      <c r="S166">
        <v>0.878</v>
      </c>
      <c r="T166">
        <f t="shared" si="75"/>
        <v>1.6532239999999998</v>
      </c>
      <c r="U166">
        <v>1.1861999999999999</v>
      </c>
    </row>
    <row r="167" spans="1:22">
      <c r="A167">
        <v>4</v>
      </c>
      <c r="B167">
        <v>0.13100000000000001</v>
      </c>
      <c r="C167" s="10">
        <f t="shared" si="70"/>
        <v>0.11485190976547856</v>
      </c>
      <c r="D167">
        <v>47.64</v>
      </c>
      <c r="E167" s="6">
        <f t="shared" si="71"/>
        <v>1.8891687657430729</v>
      </c>
      <c r="F167" s="3">
        <f t="shared" si="76"/>
        <v>2.4388622918951667E-2</v>
      </c>
      <c r="G167" s="6">
        <f t="shared" si="72"/>
        <v>-7.8971341240763639E-3</v>
      </c>
      <c r="H167">
        <v>0.28810000000000002</v>
      </c>
      <c r="I167" s="6">
        <f t="shared" si="73"/>
        <v>-2.7411086858994665E-2</v>
      </c>
      <c r="J167" s="6"/>
      <c r="R167">
        <f t="shared" si="74"/>
        <v>0.11468600000000001</v>
      </c>
      <c r="S167">
        <v>0.89800000000000002</v>
      </c>
      <c r="T167">
        <f t="shared" si="75"/>
        <v>1.691384</v>
      </c>
      <c r="U167">
        <v>1.2108000000000001</v>
      </c>
    </row>
    <row r="168" spans="1:22">
      <c r="A168">
        <v>5</v>
      </c>
      <c r="B168">
        <v>0.11700000000000001</v>
      </c>
      <c r="C168" s="10">
        <f t="shared" si="70"/>
        <v>0.10355591258351744</v>
      </c>
      <c r="D168">
        <v>48.98</v>
      </c>
      <c r="E168" s="6">
        <f t="shared" si="71"/>
        <v>1.8374846876276032</v>
      </c>
      <c r="F168" s="3">
        <f t="shared" si="76"/>
        <v>2.9651745504768721E-3</v>
      </c>
      <c r="G168" s="6">
        <f t="shared" si="72"/>
        <v>-2.9320582492551157E-2</v>
      </c>
      <c r="H168">
        <v>0.20219999999999999</v>
      </c>
      <c r="I168" s="6">
        <f t="shared" si="73"/>
        <v>-0.14500782637265658</v>
      </c>
      <c r="J168" s="6"/>
      <c r="R168">
        <f t="shared" si="74"/>
        <v>0.10340200000000001</v>
      </c>
      <c r="S168">
        <v>0.86599999999999999</v>
      </c>
      <c r="T168">
        <f t="shared" si="75"/>
        <v>1.630328</v>
      </c>
      <c r="U168">
        <v>0.89200000000000002</v>
      </c>
    </row>
    <row r="169" spans="1:22">
      <c r="A169">
        <v>6</v>
      </c>
      <c r="B169">
        <v>0.151</v>
      </c>
      <c r="C169" s="10">
        <f t="shared" ref="C169:C184" si="77">+(B169*B$1)+B$2</f>
        <v>0.13098904859685156</v>
      </c>
      <c r="D169" s="6">
        <v>47.86</v>
      </c>
      <c r="E169" s="6">
        <f t="shared" si="71"/>
        <v>1.8804847471792729</v>
      </c>
      <c r="F169" s="3">
        <f t="shared" si="76"/>
        <v>5.4622158183920355E-2</v>
      </c>
      <c r="G169" s="6">
        <f t="shared" si="72"/>
        <v>2.2336401140892324E-2</v>
      </c>
      <c r="H169" s="6">
        <v>0.41049999999999998</v>
      </c>
      <c r="I169" s="6">
        <f t="shared" si="73"/>
        <v>5.4412670257959379E-2</v>
      </c>
      <c r="J169" s="6">
        <v>5.4412670257959379E-2</v>
      </c>
      <c r="R169">
        <f t="shared" si="74"/>
        <v>0.13080600000000001</v>
      </c>
      <c r="S169">
        <v>0.89400000000000002</v>
      </c>
      <c r="T169">
        <f t="shared" si="75"/>
        <v>1.6837519999999999</v>
      </c>
      <c r="U169" s="6">
        <v>1.6626000000000001</v>
      </c>
      <c r="V169" s="6"/>
    </row>
    <row r="170" spans="1:22" s="3" customFormat="1">
      <c r="A170" s="3">
        <v>7</v>
      </c>
      <c r="B170" s="3">
        <v>0.188</v>
      </c>
      <c r="C170" s="10">
        <f t="shared" si="77"/>
        <v>0.16084275543489165</v>
      </c>
      <c r="D170" s="3">
        <v>62.25</v>
      </c>
      <c r="E170" s="6">
        <f t="shared" si="71"/>
        <v>1.4457831325301205</v>
      </c>
      <c r="F170" s="3">
        <f t="shared" si="76"/>
        <v>8.5157431423390134E-2</v>
      </c>
      <c r="G170" s="3">
        <f t="shared" si="72"/>
        <v>5.2871674380362103E-2</v>
      </c>
      <c r="H170" s="3">
        <v>0.41310000000000002</v>
      </c>
      <c r="I170" s="3">
        <f t="shared" si="73"/>
        <v>0.12798759230298257</v>
      </c>
      <c r="J170" s="3">
        <v>0.12798759230298257</v>
      </c>
      <c r="R170" s="3">
        <f t="shared" si="74"/>
        <v>0.16062799999999999</v>
      </c>
      <c r="S170" s="3">
        <v>0.89700000000000002</v>
      </c>
      <c r="T170" s="3">
        <f t="shared" si="75"/>
        <v>1.689476</v>
      </c>
      <c r="U170" s="3">
        <v>1.8404</v>
      </c>
    </row>
    <row r="171" spans="1:22">
      <c r="A171">
        <v>8</v>
      </c>
      <c r="B171">
        <v>0.154</v>
      </c>
      <c r="C171" s="10">
        <f t="shared" si="77"/>
        <v>0.13340961942155755</v>
      </c>
      <c r="D171">
        <v>46.68</v>
      </c>
      <c r="E171" s="6">
        <f t="shared" si="71"/>
        <v>1.9280205655526992</v>
      </c>
      <c r="F171" s="3">
        <f t="shared" si="76"/>
        <v>6.0669834295329184E-2</v>
      </c>
      <c r="G171" s="6">
        <f t="shared" si="72"/>
        <v>2.8384077252301153E-2</v>
      </c>
      <c r="H171">
        <v>0.41610000000000003</v>
      </c>
      <c r="I171" s="6">
        <f t="shared" si="73"/>
        <v>6.8214557203319273E-2</v>
      </c>
      <c r="J171" s="6">
        <v>6.8214557203319273E-2</v>
      </c>
      <c r="R171">
        <f t="shared" si="74"/>
        <v>0.13322400000000001</v>
      </c>
      <c r="S171">
        <v>0.88800000000000001</v>
      </c>
      <c r="T171">
        <f t="shared" si="75"/>
        <v>1.672304</v>
      </c>
      <c r="U171">
        <v>1.6452</v>
      </c>
    </row>
    <row r="172" spans="1:22">
      <c r="A172">
        <v>9</v>
      </c>
      <c r="B172">
        <v>0.17</v>
      </c>
      <c r="C172" s="10">
        <f t="shared" si="77"/>
        <v>0.14631933048665596</v>
      </c>
      <c r="D172" s="6">
        <v>49.98</v>
      </c>
      <c r="E172" s="6">
        <f t="shared" si="71"/>
        <v>1.8007202881152462</v>
      </c>
      <c r="F172" s="3">
        <f t="shared" si="76"/>
        <v>7.9910801535910847E-2</v>
      </c>
      <c r="G172" s="6">
        <f t="shared" si="72"/>
        <v>4.7625044492882816E-2</v>
      </c>
      <c r="H172" s="6">
        <v>0.21959999999999999</v>
      </c>
      <c r="I172" s="6">
        <f t="shared" si="73"/>
        <v>0.21687178730820955</v>
      </c>
      <c r="J172" s="6">
        <v>0.21687178730820955</v>
      </c>
      <c r="R172">
        <f t="shared" si="74"/>
        <v>0.14612000000000003</v>
      </c>
      <c r="S172">
        <v>0.88800000000000001</v>
      </c>
      <c r="T172">
        <f t="shared" si="75"/>
        <v>1.672304</v>
      </c>
      <c r="U172" s="6">
        <v>0.96250000000000002</v>
      </c>
      <c r="V172" s="6"/>
    </row>
    <row r="173" spans="1:22">
      <c r="A173" t="s">
        <v>40</v>
      </c>
      <c r="B173">
        <v>0.14000000000000001</v>
      </c>
      <c r="C173" s="10">
        <f t="shared" si="77"/>
        <v>0.12211362223959643</v>
      </c>
      <c r="D173">
        <v>56.23</v>
      </c>
      <c r="E173" s="6">
        <f t="shared" si="71"/>
        <v>1.6005690912324382</v>
      </c>
      <c r="F173" s="3">
        <f t="shared" si="76"/>
        <v>3.2285757043028031E-2</v>
      </c>
      <c r="I173" s="10"/>
      <c r="J173" s="10"/>
      <c r="R173">
        <f t="shared" si="74"/>
        <v>0.12194000000000002</v>
      </c>
      <c r="S173">
        <v>0.91</v>
      </c>
      <c r="T173">
        <f t="shared" si="75"/>
        <v>1.71428</v>
      </c>
    </row>
    <row r="174" spans="1:22">
      <c r="A174" s="12" t="s">
        <v>71</v>
      </c>
      <c r="B174" s="12">
        <v>0.115</v>
      </c>
      <c r="C174" s="10">
        <f t="shared" si="77"/>
        <v>0.10194219870038014</v>
      </c>
      <c r="I174" s="10"/>
      <c r="J174" s="10">
        <f>AVERAGE(J164:J172)</f>
        <v>0.1010008252220536</v>
      </c>
      <c r="R174" s="12">
        <f t="shared" si="74"/>
        <v>0.10179000000000001</v>
      </c>
    </row>
    <row r="175" spans="1:22">
      <c r="C175" s="10"/>
      <c r="I175" s="10"/>
      <c r="J175" s="10">
        <f>+STDEV(J164:J172)</f>
        <v>7.3194759323824701E-2</v>
      </c>
      <c r="V175" s="10"/>
    </row>
    <row r="176" spans="1:22">
      <c r="C176" s="10"/>
      <c r="I176" s="10"/>
      <c r="J176" s="10">
        <f>(J175/2.24)</f>
        <v>3.2676231840993164E-2</v>
      </c>
    </row>
    <row r="177" spans="1:22">
      <c r="C177" s="10"/>
      <c r="I177" s="10"/>
      <c r="J177" s="10">
        <f>+(J176/J174)*100</f>
        <v>32.352440456950134</v>
      </c>
    </row>
    <row r="178" spans="1:22">
      <c r="C178" s="10"/>
      <c r="I178" s="10"/>
      <c r="J178" s="10"/>
    </row>
    <row r="179" spans="1:22">
      <c r="A179" s="2" t="s">
        <v>58</v>
      </c>
      <c r="C179" s="10"/>
      <c r="D179" t="s">
        <v>25</v>
      </c>
      <c r="E179" t="s">
        <v>25</v>
      </c>
      <c r="F179" t="s">
        <v>26</v>
      </c>
      <c r="G179" t="s">
        <v>26</v>
      </c>
      <c r="I179" t="s">
        <v>26</v>
      </c>
      <c r="J179" t="s">
        <v>26</v>
      </c>
    </row>
    <row r="180" spans="1:22">
      <c r="A180" t="s">
        <v>27</v>
      </c>
      <c r="B180" t="s">
        <v>28</v>
      </c>
      <c r="C180" s="10"/>
      <c r="D180" t="s">
        <v>43</v>
      </c>
      <c r="E180" t="s">
        <v>66</v>
      </c>
      <c r="F180" s="7" t="s">
        <v>31</v>
      </c>
      <c r="G180" t="s">
        <v>32</v>
      </c>
      <c r="H180" t="s">
        <v>33</v>
      </c>
      <c r="I180" t="s">
        <v>34</v>
      </c>
      <c r="J180" t="s">
        <v>34</v>
      </c>
      <c r="R180" t="s">
        <v>16</v>
      </c>
      <c r="S180" t="s">
        <v>35</v>
      </c>
      <c r="T180" t="s">
        <v>16</v>
      </c>
      <c r="U180" t="s">
        <v>36</v>
      </c>
    </row>
    <row r="181" spans="1:22">
      <c r="A181">
        <v>1</v>
      </c>
      <c r="B181">
        <v>0.121</v>
      </c>
      <c r="C181" s="10">
        <f t="shared" si="77"/>
        <v>0.10678334034979205</v>
      </c>
      <c r="D181" s="6">
        <v>47.31</v>
      </c>
      <c r="E181" s="6">
        <f t="shared" ref="E181:E190" si="78">((25*3600)/D181)/1000</f>
        <v>1.9023462270133165</v>
      </c>
      <c r="F181" s="3">
        <f>(C181-C$191)*E181</f>
        <v>9.209527551195763E-3</v>
      </c>
      <c r="G181" s="6">
        <f t="shared" ref="G181:G189" si="79">+F181-F$190</f>
        <v>1.8249539523243603E-2</v>
      </c>
      <c r="H181" s="6">
        <v>0.32590000000000002</v>
      </c>
      <c r="I181" s="6">
        <f t="shared" ref="I181:I189" si="80">+G181/H181</f>
        <v>5.5997359690836461E-2</v>
      </c>
      <c r="J181" s="6">
        <v>5.5997359690836461E-2</v>
      </c>
      <c r="R181">
        <f t="shared" ref="R181:R191" si="81">(B181*0.806)+0.0091</f>
        <v>0.106626</v>
      </c>
      <c r="S181">
        <v>0.87</v>
      </c>
      <c r="T181">
        <f t="shared" ref="T181:T190" si="82">(S181*1.908)-0.022</f>
        <v>1.6379599999999999</v>
      </c>
      <c r="U181" s="6">
        <v>1.3080000000000001</v>
      </c>
      <c r="V181" s="6"/>
    </row>
    <row r="182" spans="1:22">
      <c r="A182">
        <v>2</v>
      </c>
      <c r="B182">
        <v>0.108</v>
      </c>
      <c r="C182" s="10">
        <f t="shared" si="77"/>
        <v>9.6294200109399583E-2</v>
      </c>
      <c r="D182">
        <v>47.34</v>
      </c>
      <c r="E182" s="6">
        <f t="shared" si="78"/>
        <v>1.9011406844106462</v>
      </c>
      <c r="F182" s="3">
        <f t="shared" ref="F182:F190" si="83">(C182-C$191)*E182</f>
        <v>-1.0737639906807142E-2</v>
      </c>
      <c r="G182" s="6">
        <f t="shared" si="79"/>
        <v>-1.6976279347592996E-3</v>
      </c>
      <c r="H182">
        <v>0.26740000000000003</v>
      </c>
      <c r="I182" s="6">
        <f t="shared" si="80"/>
        <v>-6.348645978905383E-3</v>
      </c>
      <c r="J182" s="6"/>
      <c r="R182">
        <f t="shared" si="81"/>
        <v>9.6147999999999997E-2</v>
      </c>
      <c r="S182">
        <v>0.88200000000000001</v>
      </c>
      <c r="T182">
        <f t="shared" si="82"/>
        <v>1.6608559999999999</v>
      </c>
      <c r="U182">
        <v>1.1953</v>
      </c>
    </row>
    <row r="183" spans="1:22">
      <c r="A183">
        <v>3</v>
      </c>
      <c r="B183">
        <v>0.12</v>
      </c>
      <c r="C183" s="10">
        <f t="shared" si="77"/>
        <v>0.1059764834082234</v>
      </c>
      <c r="D183">
        <v>46.83</v>
      </c>
      <c r="E183" s="6">
        <f t="shared" si="78"/>
        <v>1.9218449711723256</v>
      </c>
      <c r="F183" s="3">
        <f t="shared" si="83"/>
        <v>7.753269778045975E-3</v>
      </c>
      <c r="G183" s="6">
        <f t="shared" si="79"/>
        <v>1.6793281750093817E-2</v>
      </c>
      <c r="H183">
        <v>0.27239999999999998</v>
      </c>
      <c r="I183" s="6">
        <f t="shared" si="80"/>
        <v>6.1649345631768791E-2</v>
      </c>
      <c r="J183" s="6">
        <v>6.1649345631768791E-2</v>
      </c>
      <c r="R183">
        <f t="shared" si="81"/>
        <v>0.10582</v>
      </c>
      <c r="S183">
        <v>0.88200000000000001</v>
      </c>
      <c r="T183">
        <f t="shared" si="82"/>
        <v>1.6608559999999999</v>
      </c>
      <c r="U183">
        <v>1.1861999999999999</v>
      </c>
    </row>
    <row r="184" spans="1:22">
      <c r="A184">
        <v>4</v>
      </c>
      <c r="B184">
        <v>4.2000000000000003E-2</v>
      </c>
      <c r="C184" s="10">
        <f t="shared" si="77"/>
        <v>4.3041641965868627E-2</v>
      </c>
      <c r="D184">
        <v>47.64</v>
      </c>
      <c r="E184" s="6">
        <f t="shared" si="78"/>
        <v>1.8891687657430729</v>
      </c>
      <c r="F184" s="3">
        <f t="shared" si="83"/>
        <v>-0.11127309206771696</v>
      </c>
      <c r="G184" s="6">
        <f t="shared" si="79"/>
        <v>-0.10223308009566912</v>
      </c>
      <c r="H184">
        <v>0.28810000000000002</v>
      </c>
      <c r="I184" s="6">
        <f t="shared" si="80"/>
        <v>-0.35485275979059044</v>
      </c>
      <c r="J184" s="6"/>
      <c r="R184">
        <f t="shared" si="81"/>
        <v>4.2952000000000004E-2</v>
      </c>
      <c r="S184">
        <v>0.9</v>
      </c>
      <c r="T184">
        <f t="shared" si="82"/>
        <v>1.6952</v>
      </c>
      <c r="U184">
        <v>1.2108000000000001</v>
      </c>
    </row>
    <row r="185" spans="1:22">
      <c r="A185">
        <v>5</v>
      </c>
      <c r="B185">
        <v>8.2000000000000003E-2</v>
      </c>
      <c r="C185" s="10">
        <f t="shared" ref="C185:C200" si="84">+(B185*B$1)+B$2</f>
        <v>7.5315919628614669E-2</v>
      </c>
      <c r="D185">
        <v>48.98</v>
      </c>
      <c r="E185" s="6">
        <f t="shared" si="78"/>
        <v>1.8374846876276032</v>
      </c>
      <c r="F185" s="3">
        <f t="shared" si="83"/>
        <v>-4.8925380082868362E-2</v>
      </c>
      <c r="G185" s="6">
        <f t="shared" si="79"/>
        <v>-3.9885368110820524E-2</v>
      </c>
      <c r="H185">
        <v>0.20219999999999999</v>
      </c>
      <c r="I185" s="6">
        <f t="shared" si="80"/>
        <v>-0.19725701340662971</v>
      </c>
      <c r="J185" s="6"/>
      <c r="R185">
        <f t="shared" si="81"/>
        <v>7.5192000000000009E-2</v>
      </c>
      <c r="S185">
        <v>0.86199999999999999</v>
      </c>
      <c r="T185">
        <f t="shared" si="82"/>
        <v>1.6226959999999999</v>
      </c>
      <c r="U185">
        <v>0.89200000000000002</v>
      </c>
    </row>
    <row r="186" spans="1:22">
      <c r="A186">
        <v>6</v>
      </c>
      <c r="B186">
        <v>9.4E-2</v>
      </c>
      <c r="C186" s="10">
        <f t="shared" si="84"/>
        <v>8.4998202927438468E-2</v>
      </c>
      <c r="D186" s="6">
        <v>47.86</v>
      </c>
      <c r="E186" s="6">
        <f t="shared" si="78"/>
        <v>1.8804847471792729</v>
      </c>
      <c r="F186" s="3">
        <f t="shared" si="83"/>
        <v>-3.1862925607286888E-2</v>
      </c>
      <c r="G186" s="6">
        <f t="shared" si="79"/>
        <v>-2.2822913635239046E-2</v>
      </c>
      <c r="H186" s="6">
        <v>0.41049999999999998</v>
      </c>
      <c r="I186" s="6">
        <f t="shared" si="80"/>
        <v>-5.5597840767939215E-2</v>
      </c>
      <c r="J186" s="6"/>
      <c r="R186">
        <f t="shared" si="81"/>
        <v>8.4863999999999995E-2</v>
      </c>
      <c r="S186">
        <v>0.90800000000000003</v>
      </c>
      <c r="T186">
        <f t="shared" si="82"/>
        <v>1.710464</v>
      </c>
      <c r="U186" s="6">
        <v>1.6626000000000001</v>
      </c>
      <c r="V186" s="6"/>
    </row>
    <row r="187" spans="1:22" s="3" customFormat="1">
      <c r="A187" s="3">
        <v>7</v>
      </c>
      <c r="B187" s="3">
        <v>9.1999999999999998E-2</v>
      </c>
      <c r="C187" s="10">
        <f t="shared" si="84"/>
        <v>8.3384489044301166E-2</v>
      </c>
      <c r="D187" s="3">
        <v>62.25</v>
      </c>
      <c r="E187" s="6">
        <f t="shared" si="78"/>
        <v>1.4457831325301205</v>
      </c>
      <c r="F187" s="3">
        <f t="shared" si="83"/>
        <v>-2.6830423599150326E-2</v>
      </c>
      <c r="G187" s="3">
        <f t="shared" si="79"/>
        <v>-1.7790411627102484E-2</v>
      </c>
      <c r="H187" s="3">
        <v>0.41310000000000002</v>
      </c>
      <c r="I187" s="3">
        <f t="shared" si="80"/>
        <v>-4.3065629695237188E-2</v>
      </c>
      <c r="R187" s="3">
        <f t="shared" si="81"/>
        <v>8.3252000000000007E-2</v>
      </c>
      <c r="S187" s="3">
        <v>0.90600000000000003</v>
      </c>
      <c r="T187" s="3">
        <f t="shared" si="82"/>
        <v>1.7066479999999999</v>
      </c>
      <c r="U187" s="3">
        <v>1.8404</v>
      </c>
    </row>
    <row r="188" spans="1:22">
      <c r="A188">
        <v>8</v>
      </c>
      <c r="B188">
        <v>8.5999999999999993E-2</v>
      </c>
      <c r="C188" s="10">
        <f t="shared" si="84"/>
        <v>7.854334739488926E-2</v>
      </c>
      <c r="D188">
        <v>46.68</v>
      </c>
      <c r="E188" s="6">
        <f t="shared" si="78"/>
        <v>1.9280205655526992</v>
      </c>
      <c r="F188" s="3">
        <f t="shared" si="83"/>
        <v>-4.5113466527296045E-2</v>
      </c>
      <c r="G188" s="6">
        <f t="shared" si="79"/>
        <v>-3.6073454555248199E-2</v>
      </c>
      <c r="H188">
        <v>0.41610000000000003</v>
      </c>
      <c r="I188" s="6">
        <f t="shared" si="80"/>
        <v>-8.6694195037847144E-2</v>
      </c>
      <c r="J188" s="6"/>
      <c r="R188">
        <f t="shared" si="81"/>
        <v>7.8416E-2</v>
      </c>
      <c r="S188">
        <v>0.90800000000000003</v>
      </c>
      <c r="T188">
        <f t="shared" si="82"/>
        <v>1.710464</v>
      </c>
      <c r="U188">
        <v>1.6452</v>
      </c>
    </row>
    <row r="189" spans="1:22">
      <c r="A189">
        <v>9</v>
      </c>
      <c r="B189">
        <v>0.12</v>
      </c>
      <c r="C189" s="10">
        <f t="shared" si="84"/>
        <v>0.1059764834082234</v>
      </c>
      <c r="D189" s="6">
        <v>49.98</v>
      </c>
      <c r="E189" s="6">
        <f t="shared" si="78"/>
        <v>1.8007202881152462</v>
      </c>
      <c r="F189" s="3">
        <f t="shared" si="83"/>
        <v>7.2646183214464385E-3</v>
      </c>
      <c r="G189" s="6">
        <f t="shared" si="79"/>
        <v>1.6304630293494281E-2</v>
      </c>
      <c r="H189" s="6">
        <v>0.21959999999999999</v>
      </c>
      <c r="I189" s="6">
        <f t="shared" si="80"/>
        <v>7.424695033467342E-2</v>
      </c>
      <c r="J189" s="6">
        <v>7.424695033467342E-2</v>
      </c>
      <c r="R189">
        <f t="shared" si="81"/>
        <v>0.10582</v>
      </c>
      <c r="S189">
        <v>0.88</v>
      </c>
      <c r="T189">
        <f t="shared" si="82"/>
        <v>1.6570399999999998</v>
      </c>
      <c r="U189" s="6">
        <v>0.96250000000000002</v>
      </c>
      <c r="V189" s="6"/>
    </row>
    <row r="190" spans="1:22">
      <c r="A190" t="s">
        <v>40</v>
      </c>
      <c r="B190">
        <v>0.108</v>
      </c>
      <c r="C190" s="10">
        <f t="shared" si="84"/>
        <v>9.6294200109399583E-2</v>
      </c>
      <c r="D190">
        <v>56.23</v>
      </c>
      <c r="E190" s="6">
        <f t="shared" si="78"/>
        <v>1.6005690912324382</v>
      </c>
      <c r="F190" s="3">
        <f t="shared" si="83"/>
        <v>-9.0400119720478421E-3</v>
      </c>
      <c r="I190" s="10"/>
      <c r="J190" s="10"/>
      <c r="R190">
        <f t="shared" si="81"/>
        <v>9.6147999999999997E-2</v>
      </c>
      <c r="S190">
        <v>0.90600000000000003</v>
      </c>
      <c r="T190">
        <f t="shared" si="82"/>
        <v>1.7066479999999999</v>
      </c>
    </row>
    <row r="191" spans="1:22">
      <c r="A191" s="12" t="s">
        <v>71</v>
      </c>
      <c r="B191" s="12">
        <v>0.115</v>
      </c>
      <c r="C191" s="10">
        <f t="shared" si="84"/>
        <v>0.10194219870038014</v>
      </c>
      <c r="I191" s="10"/>
      <c r="J191" s="10">
        <f>AVERAGE(J181:J189)</f>
        <v>6.3964551885759557E-2</v>
      </c>
      <c r="R191" s="12">
        <f t="shared" si="81"/>
        <v>0.10179000000000001</v>
      </c>
    </row>
    <row r="192" spans="1:22">
      <c r="C192" s="10"/>
      <c r="I192" s="10"/>
      <c r="J192" s="10">
        <f>+STDEV(J181:J189)</f>
        <v>9.3424849299205727E-3</v>
      </c>
      <c r="V192" s="10"/>
    </row>
    <row r="193" spans="1:22">
      <c r="C193" s="10"/>
      <c r="I193" s="10"/>
      <c r="J193" s="10">
        <f>(J192/1.75)</f>
        <v>5.3385628170974702E-3</v>
      </c>
    </row>
    <row r="194" spans="1:22">
      <c r="C194" s="10"/>
      <c r="I194" s="10"/>
      <c r="J194" s="10">
        <f>+(J193/J191)*100</f>
        <v>8.3461271277755884</v>
      </c>
    </row>
    <row r="195" spans="1:22">
      <c r="C195" s="10"/>
      <c r="I195" s="10"/>
      <c r="J195" s="10"/>
    </row>
    <row r="196" spans="1:22">
      <c r="A196" s="2" t="s">
        <v>59</v>
      </c>
      <c r="C196" s="10"/>
      <c r="D196" t="s">
        <v>25</v>
      </c>
      <c r="E196" t="s">
        <v>25</v>
      </c>
      <c r="F196" t="s">
        <v>26</v>
      </c>
      <c r="G196" t="s">
        <v>26</v>
      </c>
      <c r="I196" t="s">
        <v>26</v>
      </c>
      <c r="J196" t="s">
        <v>26</v>
      </c>
    </row>
    <row r="197" spans="1:22">
      <c r="A197" t="s">
        <v>27</v>
      </c>
      <c r="B197" t="s">
        <v>28</v>
      </c>
      <c r="C197" s="10"/>
      <c r="D197" t="s">
        <v>43</v>
      </c>
      <c r="E197" t="s">
        <v>66</v>
      </c>
      <c r="F197" s="7" t="s">
        <v>31</v>
      </c>
      <c r="G197" t="s">
        <v>32</v>
      </c>
      <c r="H197" t="s">
        <v>33</v>
      </c>
      <c r="I197" t="s">
        <v>34</v>
      </c>
      <c r="J197" t="s">
        <v>34</v>
      </c>
      <c r="R197" t="s">
        <v>16</v>
      </c>
      <c r="S197" t="s">
        <v>35</v>
      </c>
      <c r="T197" t="s">
        <v>16</v>
      </c>
      <c r="U197" t="s">
        <v>36</v>
      </c>
    </row>
    <row r="198" spans="1:22">
      <c r="A198">
        <v>1</v>
      </c>
      <c r="B198">
        <v>0.108</v>
      </c>
      <c r="C198" s="10">
        <f t="shared" si="84"/>
        <v>9.6294200109399583E-2</v>
      </c>
      <c r="D198" s="6">
        <v>47.31</v>
      </c>
      <c r="E198" s="6">
        <f t="shared" ref="E198:E207" si="85">((25*3600)/D198)/1000</f>
        <v>1.9023462270133165</v>
      </c>
      <c r="F198" s="3">
        <f>(C198-C$208)*E198</f>
        <v>-1.074444880972839E-2</v>
      </c>
      <c r="G198" s="6">
        <f t="shared" ref="G198:G206" si="86">+F198-F$207</f>
        <v>1.5084156824694014E-2</v>
      </c>
      <c r="H198" s="6">
        <v>0.32590000000000002</v>
      </c>
      <c r="I198" s="6">
        <f t="shared" ref="I198:I206" si="87">+G198/H198</f>
        <v>4.628461744306233E-2</v>
      </c>
      <c r="J198" s="6">
        <v>4.628461744306233E-2</v>
      </c>
      <c r="R198">
        <f t="shared" ref="R198:R208" si="88">(B198*0.806)+0.0091</f>
        <v>9.6147999999999997E-2</v>
      </c>
      <c r="S198">
        <v>0.86599999999999999</v>
      </c>
      <c r="T198">
        <f t="shared" ref="T198:T207" si="89">(S198*1.908)-0.022</f>
        <v>1.630328</v>
      </c>
      <c r="U198" s="6">
        <v>1.3080000000000001</v>
      </c>
      <c r="V198" s="6"/>
    </row>
    <row r="199" spans="1:22">
      <c r="A199">
        <v>2</v>
      </c>
      <c r="B199">
        <v>8.6999999999999994E-2</v>
      </c>
      <c r="C199" s="10">
        <f t="shared" si="84"/>
        <v>7.9350204336457911E-2</v>
      </c>
      <c r="D199">
        <v>47.34</v>
      </c>
      <c r="E199" s="6">
        <f t="shared" si="85"/>
        <v>1.9011406844106462</v>
      </c>
      <c r="F199" s="3">
        <f t="shared" ref="F199:F207" si="90">(C199-C$208)*E199</f>
        <v>-4.2950559627228567E-2</v>
      </c>
      <c r="G199" s="6">
        <f t="shared" si="86"/>
        <v>-1.7121953992806162E-2</v>
      </c>
      <c r="H199">
        <v>0.26740000000000003</v>
      </c>
      <c r="I199" s="6">
        <f t="shared" si="87"/>
        <v>-6.4031241558736574E-2</v>
      </c>
      <c r="J199" s="6"/>
      <c r="R199">
        <f t="shared" si="88"/>
        <v>7.9222000000000001E-2</v>
      </c>
      <c r="S199">
        <v>0.88800000000000001</v>
      </c>
      <c r="T199">
        <f t="shared" si="89"/>
        <v>1.672304</v>
      </c>
      <c r="U199">
        <v>1.1953</v>
      </c>
    </row>
    <row r="200" spans="1:22">
      <c r="A200">
        <v>3</v>
      </c>
      <c r="B200">
        <v>3.2000000000000001E-2</v>
      </c>
      <c r="C200" s="10">
        <f t="shared" si="84"/>
        <v>3.4973072550182116E-2</v>
      </c>
      <c r="D200">
        <v>46.83</v>
      </c>
      <c r="E200" s="6">
        <f t="shared" si="85"/>
        <v>1.9218449711723256</v>
      </c>
      <c r="F200" s="3">
        <f t="shared" si="90"/>
        <v>-0.12870427831556316</v>
      </c>
      <c r="G200" s="6">
        <f t="shared" si="86"/>
        <v>-0.10287567268114076</v>
      </c>
      <c r="H200">
        <v>0.27239999999999998</v>
      </c>
      <c r="I200" s="6">
        <f t="shared" si="87"/>
        <v>-0.37766399662680161</v>
      </c>
      <c r="J200" s="6"/>
      <c r="R200">
        <f t="shared" si="88"/>
        <v>3.4892000000000006E-2</v>
      </c>
      <c r="S200">
        <v>0.83399999999999996</v>
      </c>
      <c r="T200">
        <f t="shared" si="89"/>
        <v>1.5692719999999998</v>
      </c>
      <c r="U200">
        <v>1.1861999999999999</v>
      </c>
    </row>
    <row r="201" spans="1:22">
      <c r="A201">
        <v>4</v>
      </c>
      <c r="B201">
        <v>2.5999999999999999E-2</v>
      </c>
      <c r="C201" s="10">
        <f t="shared" ref="C201:C216" si="91">+(B201*B$1)+B$2</f>
        <v>3.0131930900770206E-2</v>
      </c>
      <c r="D201">
        <v>47.64</v>
      </c>
      <c r="E201" s="6">
        <f t="shared" si="85"/>
        <v>1.8891687657430729</v>
      </c>
      <c r="F201" s="3">
        <f t="shared" si="90"/>
        <v>-0.13566171498666862</v>
      </c>
      <c r="G201" s="6">
        <f t="shared" si="86"/>
        <v>-0.10983310935224622</v>
      </c>
      <c r="H201">
        <v>0.28810000000000002</v>
      </c>
      <c r="I201" s="6">
        <f t="shared" si="87"/>
        <v>-0.38123259060134052</v>
      </c>
      <c r="J201" s="6"/>
      <c r="R201">
        <f t="shared" si="88"/>
        <v>3.0055999999999999E-2</v>
      </c>
      <c r="S201">
        <v>0.90200000000000002</v>
      </c>
      <c r="T201">
        <f t="shared" si="89"/>
        <v>1.6990159999999999</v>
      </c>
      <c r="U201">
        <v>1.2108000000000001</v>
      </c>
    </row>
    <row r="202" spans="1:22">
      <c r="A202">
        <v>5</v>
      </c>
      <c r="B202">
        <v>6.9000000000000006E-2</v>
      </c>
      <c r="C202" s="10">
        <f t="shared" si="91"/>
        <v>6.4826779388222205E-2</v>
      </c>
      <c r="D202">
        <v>48.98</v>
      </c>
      <c r="E202" s="6">
        <f t="shared" si="85"/>
        <v>1.8374846876276032</v>
      </c>
      <c r="F202" s="3">
        <f t="shared" si="90"/>
        <v>-6.8199014660968033E-2</v>
      </c>
      <c r="G202" s="6">
        <f t="shared" si="86"/>
        <v>-4.2370409026545625E-2</v>
      </c>
      <c r="H202">
        <v>0.20219999999999999</v>
      </c>
      <c r="I202" s="6">
        <f t="shared" si="87"/>
        <v>-0.20954702782663515</v>
      </c>
      <c r="J202" s="6"/>
      <c r="R202">
        <f t="shared" si="88"/>
        <v>6.4714000000000008E-2</v>
      </c>
      <c r="S202">
        <v>0.88400000000000001</v>
      </c>
      <c r="T202">
        <f t="shared" si="89"/>
        <v>1.6646719999999999</v>
      </c>
      <c r="U202">
        <v>0.89200000000000002</v>
      </c>
    </row>
    <row r="203" spans="1:22">
      <c r="A203">
        <v>6</v>
      </c>
      <c r="B203">
        <v>7.6999999999999999E-2</v>
      </c>
      <c r="C203" s="10">
        <f t="shared" si="91"/>
        <v>7.1281634920771414E-2</v>
      </c>
      <c r="D203" s="6">
        <v>47.86</v>
      </c>
      <c r="E203" s="6">
        <f t="shared" si="85"/>
        <v>1.8804847471792729</v>
      </c>
      <c r="F203" s="3">
        <f t="shared" si="90"/>
        <v>-5.7656722527471491E-2</v>
      </c>
      <c r="G203" s="6">
        <f t="shared" si="86"/>
        <v>-3.1828116893049083E-2</v>
      </c>
      <c r="H203" s="6">
        <v>0.41049999999999998</v>
      </c>
      <c r="I203" s="6">
        <f t="shared" si="87"/>
        <v>-7.7534998521435042E-2</v>
      </c>
      <c r="J203" s="6"/>
      <c r="R203">
        <f t="shared" si="88"/>
        <v>7.1162000000000003E-2</v>
      </c>
      <c r="S203">
        <v>0.90800000000000003</v>
      </c>
      <c r="T203">
        <f t="shared" si="89"/>
        <v>1.710464</v>
      </c>
      <c r="U203" s="6">
        <v>1.6626000000000001</v>
      </c>
      <c r="V203" s="6"/>
    </row>
    <row r="204" spans="1:22" s="3" customFormat="1">
      <c r="A204" s="3">
        <v>7</v>
      </c>
      <c r="B204" s="3">
        <v>5.1999999999999998E-2</v>
      </c>
      <c r="C204" s="10">
        <f t="shared" si="91"/>
        <v>5.111021138155513E-2</v>
      </c>
      <c r="D204" s="3">
        <v>62.25</v>
      </c>
      <c r="E204" s="6">
        <f t="shared" si="85"/>
        <v>1.4457831325301205</v>
      </c>
      <c r="F204" s="3">
        <f t="shared" si="90"/>
        <v>-7.3492029858542182E-2</v>
      </c>
      <c r="G204" s="3">
        <f t="shared" si="86"/>
        <v>-4.7663424224119774E-2</v>
      </c>
      <c r="H204" s="3">
        <v>0.41310000000000002</v>
      </c>
      <c r="I204" s="3">
        <f t="shared" si="87"/>
        <v>-0.11537986982357727</v>
      </c>
      <c r="R204" s="3">
        <f t="shared" si="88"/>
        <v>5.1012000000000002E-2</v>
      </c>
      <c r="S204" s="3">
        <v>0.85399999999999998</v>
      </c>
      <c r="T204" s="3">
        <f t="shared" si="89"/>
        <v>1.607432</v>
      </c>
      <c r="U204" s="3">
        <v>1.8404</v>
      </c>
    </row>
    <row r="205" spans="1:22">
      <c r="A205">
        <v>8</v>
      </c>
      <c r="B205">
        <v>4.4999999999999998E-2</v>
      </c>
      <c r="C205" s="10">
        <f t="shared" si="91"/>
        <v>4.5462212790574573E-2</v>
      </c>
      <c r="D205">
        <v>46.68</v>
      </c>
      <c r="E205" s="6">
        <f t="shared" si="85"/>
        <v>1.9280205655526992</v>
      </c>
      <c r="F205" s="3">
        <f t="shared" si="90"/>
        <v>-0.10889457437623182</v>
      </c>
      <c r="G205" s="6">
        <f t="shared" si="86"/>
        <v>-8.3065968741809409E-2</v>
      </c>
      <c r="H205">
        <v>0.41610000000000003</v>
      </c>
      <c r="I205" s="6">
        <f t="shared" si="87"/>
        <v>-0.19962982153763376</v>
      </c>
      <c r="J205" s="6"/>
      <c r="R205">
        <f t="shared" si="88"/>
        <v>4.5370000000000008E-2</v>
      </c>
      <c r="S205">
        <v>0.90800000000000003</v>
      </c>
      <c r="T205">
        <f t="shared" si="89"/>
        <v>1.710464</v>
      </c>
      <c r="U205">
        <v>1.6452</v>
      </c>
    </row>
    <row r="206" spans="1:22">
      <c r="A206">
        <v>9</v>
      </c>
      <c r="B206">
        <v>0.11899999999999999</v>
      </c>
      <c r="C206" s="10">
        <f t="shared" si="91"/>
        <v>0.10516962646665474</v>
      </c>
      <c r="D206" s="6">
        <v>49.98</v>
      </c>
      <c r="E206" s="6">
        <f t="shared" si="85"/>
        <v>1.8007202881152462</v>
      </c>
      <c r="F206" s="3">
        <f t="shared" si="90"/>
        <v>5.8116946571571508E-3</v>
      </c>
      <c r="G206" s="6">
        <f t="shared" si="86"/>
        <v>3.1640300291579555E-2</v>
      </c>
      <c r="H206" s="6">
        <v>0.21959999999999999</v>
      </c>
      <c r="I206" s="6">
        <f t="shared" si="87"/>
        <v>0.14408151316748433</v>
      </c>
      <c r="J206" s="6">
        <v>0.14408151316748433</v>
      </c>
      <c r="R206">
        <f t="shared" si="88"/>
        <v>0.105014</v>
      </c>
      <c r="S206">
        <v>0.90600000000000003</v>
      </c>
      <c r="T206">
        <f t="shared" si="89"/>
        <v>1.7066479999999999</v>
      </c>
      <c r="U206" s="6">
        <v>0.96250000000000002</v>
      </c>
      <c r="V206" s="6"/>
    </row>
    <row r="207" spans="1:22">
      <c r="A207" t="s">
        <v>40</v>
      </c>
      <c r="B207">
        <v>9.5000000000000001E-2</v>
      </c>
      <c r="C207" s="10">
        <f t="shared" si="91"/>
        <v>8.5805059869007119E-2</v>
      </c>
      <c r="D207">
        <v>56.23</v>
      </c>
      <c r="E207" s="6">
        <f t="shared" si="85"/>
        <v>1.6005690912324382</v>
      </c>
      <c r="F207" s="3">
        <f t="shared" si="90"/>
        <v>-2.5828605634422405E-2</v>
      </c>
      <c r="I207" s="10"/>
      <c r="J207" s="10"/>
      <c r="R207">
        <f t="shared" si="88"/>
        <v>8.5669999999999996E-2</v>
      </c>
      <c r="S207">
        <v>0.90600000000000003</v>
      </c>
      <c r="T207">
        <f t="shared" si="89"/>
        <v>1.7066479999999999</v>
      </c>
    </row>
    <row r="208" spans="1:22">
      <c r="A208" s="12" t="s">
        <v>71</v>
      </c>
      <c r="B208" s="12">
        <v>0.115</v>
      </c>
      <c r="C208" s="10">
        <f t="shared" si="91"/>
        <v>0.10194219870038014</v>
      </c>
      <c r="I208" s="10"/>
      <c r="J208" s="10">
        <f>AVERAGE(J198:J206)</f>
        <v>9.5183065305273332E-2</v>
      </c>
      <c r="R208" s="12">
        <f t="shared" si="88"/>
        <v>0.10179000000000001</v>
      </c>
      <c r="V208" s="10"/>
    </row>
    <row r="209" spans="1:22">
      <c r="C209" s="10"/>
      <c r="I209" s="10"/>
      <c r="J209" s="10">
        <f>+STDEV(J198:J206)</f>
        <v>6.9152848145732443E-2</v>
      </c>
    </row>
    <row r="210" spans="1:22">
      <c r="C210" s="10"/>
      <c r="I210" s="10"/>
      <c r="J210" s="10">
        <f>(J209/1.41)</f>
        <v>4.9044573153001737E-2</v>
      </c>
    </row>
    <row r="211" spans="1:22">
      <c r="A211" s="2" t="s">
        <v>74</v>
      </c>
      <c r="C211" s="10"/>
      <c r="I211" s="10"/>
      <c r="J211" s="10">
        <f>+(J210/J208)*100</f>
        <v>51.526574602010186</v>
      </c>
    </row>
    <row r="212" spans="1:22">
      <c r="A212" s="2"/>
      <c r="C212" s="10"/>
      <c r="I212" s="10"/>
      <c r="J212" s="10"/>
    </row>
    <row r="213" spans="1:22">
      <c r="A213" s="2"/>
      <c r="C213" s="10"/>
      <c r="I213" s="10"/>
      <c r="J213" s="10"/>
    </row>
    <row r="214" spans="1:22">
      <c r="A214" s="2" t="s">
        <v>22</v>
      </c>
      <c r="C214" s="10"/>
      <c r="D214" s="3" t="s">
        <v>25</v>
      </c>
      <c r="E214" t="s">
        <v>25</v>
      </c>
      <c r="F214" t="s">
        <v>26</v>
      </c>
      <c r="G214" t="s">
        <v>26</v>
      </c>
      <c r="I214" t="s">
        <v>26</v>
      </c>
      <c r="J214" t="s">
        <v>26</v>
      </c>
    </row>
    <row r="215" spans="1:22">
      <c r="A215" t="s">
        <v>27</v>
      </c>
      <c r="B215" t="s">
        <v>28</v>
      </c>
      <c r="C215" s="10"/>
      <c r="D215" t="s">
        <v>43</v>
      </c>
      <c r="E215" t="s">
        <v>66</v>
      </c>
      <c r="F215" s="7" t="s">
        <v>31</v>
      </c>
      <c r="G215" t="s">
        <v>32</v>
      </c>
      <c r="H215" t="s">
        <v>33</v>
      </c>
      <c r="I215" t="s">
        <v>34</v>
      </c>
      <c r="J215" t="s">
        <v>34</v>
      </c>
      <c r="R215" t="s">
        <v>16</v>
      </c>
      <c r="S215" t="s">
        <v>35</v>
      </c>
      <c r="T215" t="s">
        <v>16</v>
      </c>
      <c r="U215" t="s">
        <v>36</v>
      </c>
    </row>
    <row r="216" spans="1:22" s="3" customFormat="1">
      <c r="A216" s="3">
        <v>1</v>
      </c>
      <c r="B216" s="3">
        <v>0.56499999999999995</v>
      </c>
      <c r="C216" s="10">
        <f t="shared" si="91"/>
        <v>0.46502782240627305</v>
      </c>
      <c r="D216" s="3">
        <v>47.08</v>
      </c>
      <c r="E216" s="6">
        <f t="shared" ref="E216:E225" si="92">((25*3600)/D216)/1000</f>
        <v>1.9116397621070518</v>
      </c>
      <c r="F216" s="3">
        <f t="shared" ref="F216:F225" si="93">(C216-C$226)*E216</f>
        <v>-0.34395961803914238</v>
      </c>
      <c r="G216" s="3">
        <f t="shared" ref="G216:G224" si="94">+F216-F$225</f>
        <v>0.14536218861949957</v>
      </c>
      <c r="H216" s="3">
        <v>0.37909999999999999</v>
      </c>
      <c r="I216" s="3">
        <f t="shared" ref="I216:I224" si="95">+G216/H216</f>
        <v>0.38344022321155252</v>
      </c>
      <c r="J216" s="3">
        <v>0.38344022321155252</v>
      </c>
      <c r="R216" s="3">
        <f t="shared" ref="R216:R226" si="96">(B216*0.806)+0.0091</f>
        <v>0.46448999999999996</v>
      </c>
      <c r="S216" s="3">
        <v>0.71799999999999997</v>
      </c>
      <c r="T216" s="3">
        <f t="shared" ref="T216:T225" si="97">(S216*1.908)-0.022</f>
        <v>1.3479439999999998</v>
      </c>
      <c r="U216" s="3">
        <v>1.7</v>
      </c>
    </row>
    <row r="217" spans="1:22">
      <c r="A217">
        <v>2</v>
      </c>
      <c r="B217">
        <v>0.40400000000000003</v>
      </c>
      <c r="C217" s="10">
        <f t="shared" ref="C217:C226" si="98">+(B217*B$1)+B$2</f>
        <v>0.33512385481372031</v>
      </c>
      <c r="D217">
        <v>48.28</v>
      </c>
      <c r="E217" s="6">
        <f t="shared" si="92"/>
        <v>1.864125932062966</v>
      </c>
      <c r="F217" s="3">
        <f t="shared" si="93"/>
        <v>-0.57756785212536388</v>
      </c>
      <c r="G217" s="6">
        <f t="shared" si="94"/>
        <v>-8.8246045466721934E-2</v>
      </c>
      <c r="H217">
        <v>0.20730000000000001</v>
      </c>
      <c r="I217" s="6">
        <f t="shared" si="95"/>
        <v>-0.42569245280618395</v>
      </c>
      <c r="R217">
        <f t="shared" si="96"/>
        <v>0.33472400000000002</v>
      </c>
      <c r="S217">
        <v>0.86399999999999999</v>
      </c>
      <c r="T217">
        <f t="shared" si="97"/>
        <v>1.626512</v>
      </c>
      <c r="U217">
        <v>0.87609999999999999</v>
      </c>
    </row>
    <row r="218" spans="1:22" s="3" customFormat="1">
      <c r="A218" s="3">
        <v>3</v>
      </c>
      <c r="B218" s="3">
        <v>0.60899999999999999</v>
      </c>
      <c r="C218" s="10">
        <f t="shared" si="98"/>
        <v>0.5005295278352937</v>
      </c>
      <c r="D218" s="3">
        <v>46.41</v>
      </c>
      <c r="E218" s="6">
        <f t="shared" si="92"/>
        <v>1.9392372333548806</v>
      </c>
      <c r="F218" s="3">
        <f t="shared" si="93"/>
        <v>-0.28007897713145802</v>
      </c>
      <c r="G218" s="3">
        <f t="shared" si="94"/>
        <v>0.20924282952718393</v>
      </c>
      <c r="H218" s="3">
        <v>0.26250000000000001</v>
      </c>
      <c r="I218" s="3">
        <f t="shared" si="95"/>
        <v>0.79711554105593874</v>
      </c>
      <c r="J218" s="3">
        <v>0.79711554105593874</v>
      </c>
      <c r="R218" s="3">
        <f t="shared" si="96"/>
        <v>0.49995400000000001</v>
      </c>
      <c r="S218" s="3">
        <v>0.82399999999999995</v>
      </c>
      <c r="T218" s="3">
        <f t="shared" si="97"/>
        <v>1.5501919999999998</v>
      </c>
      <c r="U218" s="3">
        <v>1.081</v>
      </c>
    </row>
    <row r="219" spans="1:22">
      <c r="A219">
        <v>4</v>
      </c>
      <c r="B219">
        <v>0.33200000000000002</v>
      </c>
      <c r="C219" s="10">
        <f t="shared" si="98"/>
        <v>0.27703015502077744</v>
      </c>
      <c r="D219">
        <v>47.63</v>
      </c>
      <c r="E219" s="6">
        <f t="shared" si="92"/>
        <v>1.8895653999580095</v>
      </c>
      <c r="F219" s="3">
        <f t="shared" si="93"/>
        <v>-0.69522168553385322</v>
      </c>
      <c r="G219" s="6">
        <f t="shared" si="94"/>
        <v>-0.20589987887521127</v>
      </c>
      <c r="H219">
        <v>0.307</v>
      </c>
      <c r="I219" s="6">
        <f t="shared" si="95"/>
        <v>-0.67068364454466212</v>
      </c>
      <c r="R219">
        <f t="shared" si="96"/>
        <v>0.27669200000000005</v>
      </c>
      <c r="S219">
        <v>0.82199999999999995</v>
      </c>
      <c r="T219">
        <f t="shared" si="97"/>
        <v>1.5463759999999998</v>
      </c>
      <c r="U219">
        <v>1.2705</v>
      </c>
    </row>
    <row r="220" spans="1:22">
      <c r="A220">
        <v>5</v>
      </c>
      <c r="B220">
        <v>0.49399999999999999</v>
      </c>
      <c r="C220" s="10">
        <f t="shared" si="98"/>
        <v>0.40774097955489885</v>
      </c>
      <c r="D220">
        <v>48.47</v>
      </c>
      <c r="E220" s="6">
        <f t="shared" si="92"/>
        <v>1.8568186507117805</v>
      </c>
      <c r="F220" s="3">
        <f t="shared" si="93"/>
        <v>-0.44046698316291527</v>
      </c>
      <c r="G220" s="6">
        <f t="shared" si="94"/>
        <v>4.8854823495726674E-2</v>
      </c>
      <c r="H220">
        <v>0.38040000000000002</v>
      </c>
      <c r="I220" s="6">
        <f t="shared" si="95"/>
        <v>0.12843013537257275</v>
      </c>
      <c r="J220">
        <v>0.12843013537257275</v>
      </c>
      <c r="R220">
        <f t="shared" si="96"/>
        <v>0.40726400000000001</v>
      </c>
      <c r="S220">
        <v>0.70599999999999996</v>
      </c>
      <c r="T220">
        <f t="shared" si="97"/>
        <v>1.3250479999999998</v>
      </c>
      <c r="U220">
        <v>1.4811000000000001</v>
      </c>
    </row>
    <row r="221" spans="1:22">
      <c r="A221">
        <v>6</v>
      </c>
      <c r="B221">
        <v>0.54200000000000004</v>
      </c>
      <c r="C221" s="10">
        <f t="shared" si="98"/>
        <v>0.4464701127501941</v>
      </c>
      <c r="D221" s="6">
        <v>49.96</v>
      </c>
      <c r="E221" s="6">
        <f t="shared" si="92"/>
        <v>1.8014411529223378</v>
      </c>
      <c r="F221" s="3">
        <f t="shared" si="93"/>
        <v>-0.35756230356945412</v>
      </c>
      <c r="G221" s="6">
        <f t="shared" si="94"/>
        <v>0.13175950308918782</v>
      </c>
      <c r="H221" s="6">
        <v>0.27939999999999998</v>
      </c>
      <c r="I221" s="6">
        <f t="shared" si="95"/>
        <v>0.4715801828532134</v>
      </c>
      <c r="J221">
        <v>0.4715801828532134</v>
      </c>
      <c r="R221">
        <f t="shared" si="96"/>
        <v>0.44595200000000007</v>
      </c>
      <c r="S221">
        <v>0.83199999999999996</v>
      </c>
      <c r="T221">
        <f t="shared" si="97"/>
        <v>1.5654559999999997</v>
      </c>
      <c r="U221" s="6">
        <v>1.2273000000000001</v>
      </c>
      <c r="V221" s="6"/>
    </row>
    <row r="222" spans="1:22" s="3" customFormat="1">
      <c r="A222" s="3">
        <v>7</v>
      </c>
      <c r="B222" s="3">
        <v>0.57999999999999996</v>
      </c>
      <c r="C222" s="10">
        <f t="shared" si="98"/>
        <v>0.47713067652980279</v>
      </c>
      <c r="D222" s="3">
        <v>61.53</v>
      </c>
      <c r="E222" s="6">
        <f t="shared" si="92"/>
        <v>1.4627011214041932</v>
      </c>
      <c r="F222" s="3">
        <f t="shared" si="93"/>
        <v>-0.24547963507500647</v>
      </c>
      <c r="G222" s="3">
        <f t="shared" si="94"/>
        <v>0.24384217158363547</v>
      </c>
      <c r="H222" s="3">
        <v>0.29680000000000001</v>
      </c>
      <c r="I222" s="3">
        <f t="shared" si="95"/>
        <v>0.82157065897451298</v>
      </c>
      <c r="J222" s="3">
        <v>0.82157065897451298</v>
      </c>
      <c r="R222" s="3">
        <f t="shared" si="96"/>
        <v>0.47658</v>
      </c>
      <c r="S222" s="3">
        <v>0.90400000000000003</v>
      </c>
      <c r="T222" s="3">
        <f t="shared" si="97"/>
        <v>1.7028319999999999</v>
      </c>
      <c r="U222" s="3">
        <v>1.5949</v>
      </c>
    </row>
    <row r="223" spans="1:22">
      <c r="A223">
        <v>8</v>
      </c>
      <c r="B223">
        <v>0.54600000000000004</v>
      </c>
      <c r="C223" s="10">
        <f t="shared" si="98"/>
        <v>0.44969754051646876</v>
      </c>
      <c r="D223">
        <v>46.24</v>
      </c>
      <c r="E223" s="6">
        <f t="shared" si="92"/>
        <v>1.9463667820069204</v>
      </c>
      <c r="F223" s="3">
        <f t="shared" si="93"/>
        <v>-0.38004637083402271</v>
      </c>
      <c r="G223" s="6">
        <f t="shared" si="94"/>
        <v>0.10927543582461924</v>
      </c>
      <c r="H223">
        <v>0.17380000000000001</v>
      </c>
      <c r="I223" s="6">
        <f t="shared" si="95"/>
        <v>0.62874243857663537</v>
      </c>
      <c r="J223">
        <v>0.62874243857663537</v>
      </c>
      <c r="R223">
        <f t="shared" si="96"/>
        <v>0.44917600000000008</v>
      </c>
      <c r="S223">
        <v>0.8</v>
      </c>
      <c r="T223">
        <f t="shared" si="97"/>
        <v>1.5044</v>
      </c>
      <c r="U223">
        <v>0.76780000000000004</v>
      </c>
    </row>
    <row r="224" spans="1:22">
      <c r="A224">
        <v>9</v>
      </c>
      <c r="B224">
        <v>0.48299999999999998</v>
      </c>
      <c r="C224" s="10">
        <f t="shared" si="98"/>
        <v>0.39886555319764366</v>
      </c>
      <c r="D224" s="6">
        <v>49.53</v>
      </c>
      <c r="E224" s="6">
        <f t="shared" si="92"/>
        <v>1.8170805572380375</v>
      </c>
      <c r="F224" s="3">
        <f t="shared" si="93"/>
        <v>-0.44716783860406761</v>
      </c>
      <c r="G224" s="6">
        <f t="shared" si="94"/>
        <v>4.2153968054574331E-2</v>
      </c>
      <c r="H224" s="6">
        <v>0.32540000000000002</v>
      </c>
      <c r="I224" s="6">
        <f t="shared" si="95"/>
        <v>0.12954507699623333</v>
      </c>
      <c r="J224">
        <v>0.12954507699623333</v>
      </c>
      <c r="R224">
        <f t="shared" si="96"/>
        <v>0.39839800000000003</v>
      </c>
      <c r="S224">
        <v>0.79400000000000004</v>
      </c>
      <c r="T224">
        <f t="shared" si="97"/>
        <v>1.4929520000000001</v>
      </c>
      <c r="U224" s="6">
        <v>1.3548</v>
      </c>
      <c r="V224" s="6"/>
    </row>
    <row r="225" spans="1:22">
      <c r="A225" t="s">
        <v>40</v>
      </c>
      <c r="B225">
        <v>0.45600000000000002</v>
      </c>
      <c r="C225" s="10">
        <f t="shared" si="98"/>
        <v>0.37708041577529011</v>
      </c>
      <c r="D225">
        <v>49.27</v>
      </c>
      <c r="E225" s="6">
        <f t="shared" si="92"/>
        <v>1.8266693728435153</v>
      </c>
      <c r="F225" s="3">
        <f t="shared" si="93"/>
        <v>-0.48932180665864194</v>
      </c>
      <c r="I225" s="10"/>
      <c r="R225">
        <f t="shared" si="96"/>
        <v>0.37663600000000003</v>
      </c>
      <c r="S225">
        <v>1.17</v>
      </c>
      <c r="T225">
        <f t="shared" si="97"/>
        <v>2.2103600000000001</v>
      </c>
    </row>
    <row r="226" spans="1:22">
      <c r="A226" s="12" t="s">
        <v>41</v>
      </c>
      <c r="B226" s="12">
        <v>0.78800000000000003</v>
      </c>
      <c r="C226" s="10">
        <f t="shared" si="98"/>
        <v>0.64495692037608221</v>
      </c>
      <c r="I226" s="10"/>
      <c r="J226" s="10">
        <f>AVERAGE(J216:J224)</f>
        <v>0.48006060814866558</v>
      </c>
      <c r="R226" s="12">
        <f t="shared" si="96"/>
        <v>0.64422800000000002</v>
      </c>
      <c r="S226">
        <v>1</v>
      </c>
    </row>
    <row r="227" spans="1:22">
      <c r="C227" s="10"/>
      <c r="I227" s="10"/>
      <c r="J227" s="10">
        <f>+STDEV(J216:J224)</f>
        <v>0.28727796509006115</v>
      </c>
      <c r="S227" t="s">
        <v>49</v>
      </c>
    </row>
    <row r="228" spans="1:22">
      <c r="C228" s="10"/>
      <c r="I228" s="10"/>
      <c r="J228" s="10">
        <f>(J227/2.65)</f>
        <v>0.10840677927926837</v>
      </c>
      <c r="V228" s="10"/>
    </row>
    <row r="229" spans="1:22">
      <c r="C229" s="10"/>
      <c r="I229" s="10"/>
      <c r="J229" s="10">
        <f>+(J228/J226)*100</f>
        <v>22.581894335662064</v>
      </c>
      <c r="V229" s="10"/>
    </row>
    <row r="230" spans="1:22">
      <c r="C230" s="10"/>
      <c r="I230" s="10"/>
      <c r="V230" s="10"/>
    </row>
    <row r="231" spans="1:22">
      <c r="A231" s="2" t="s">
        <v>75</v>
      </c>
      <c r="C231" s="10"/>
      <c r="D231" t="s">
        <v>25</v>
      </c>
      <c r="E231" t="s">
        <v>25</v>
      </c>
      <c r="F231" t="s">
        <v>26</v>
      </c>
      <c r="G231" t="s">
        <v>26</v>
      </c>
      <c r="I231" t="s">
        <v>26</v>
      </c>
      <c r="J231" t="s">
        <v>26</v>
      </c>
    </row>
    <row r="232" spans="1:22">
      <c r="A232" t="s">
        <v>27</v>
      </c>
      <c r="B232" t="s">
        <v>28</v>
      </c>
      <c r="C232" s="10"/>
      <c r="D232" t="s">
        <v>43</v>
      </c>
      <c r="E232" t="s">
        <v>66</v>
      </c>
      <c r="F232" s="7" t="s">
        <v>31</v>
      </c>
      <c r="G232" t="s">
        <v>32</v>
      </c>
      <c r="H232" t="s">
        <v>33</v>
      </c>
      <c r="I232" t="s">
        <v>34</v>
      </c>
      <c r="J232" t="s">
        <v>34</v>
      </c>
      <c r="R232" t="s">
        <v>16</v>
      </c>
      <c r="S232" t="s">
        <v>35</v>
      </c>
      <c r="T232" t="s">
        <v>16</v>
      </c>
      <c r="U232" t="s">
        <v>36</v>
      </c>
    </row>
    <row r="233" spans="1:22" s="3" customFormat="1">
      <c r="A233" s="3">
        <v>1</v>
      </c>
      <c r="B233" s="3">
        <v>0.45100000000000001</v>
      </c>
      <c r="C233" s="10">
        <f t="shared" ref="C233:C243" si="99">+(B233*B$1)+B$2</f>
        <v>0.37304613106744688</v>
      </c>
      <c r="D233" s="3">
        <v>47.08</v>
      </c>
      <c r="E233" s="6">
        <f t="shared" ref="E233:E242" si="100">((25*3600)/D233)/1000</f>
        <v>1.9116397621070518</v>
      </c>
      <c r="F233" s="3">
        <f>(C233-C$243)*E233</f>
        <v>-0.51979547658830028</v>
      </c>
      <c r="G233" s="3">
        <f t="shared" ref="G233:G241" si="101">+F233-F$242</f>
        <v>5.3536399285831315E-2</v>
      </c>
      <c r="H233" s="3">
        <v>0.37909999999999999</v>
      </c>
      <c r="I233" s="3">
        <f t="shared" ref="I233:I241" si="102">+G233/H233</f>
        <v>0.14121972905785102</v>
      </c>
      <c r="J233" s="3">
        <v>0.14121972905785102</v>
      </c>
      <c r="K233"/>
      <c r="R233" s="3">
        <f t="shared" ref="R233:R243" si="103">(B233*0.806)+0.0091</f>
        <v>0.37260600000000005</v>
      </c>
      <c r="S233" s="3">
        <v>1.42</v>
      </c>
      <c r="T233" s="3">
        <f t="shared" ref="T233:T242" si="104">(S233*1.908)-0.022</f>
        <v>2.68736</v>
      </c>
      <c r="U233" s="3">
        <v>1.7</v>
      </c>
    </row>
    <row r="234" spans="1:22">
      <c r="A234">
        <v>2</v>
      </c>
      <c r="B234">
        <v>0.501</v>
      </c>
      <c r="C234" s="10">
        <f t="shared" si="99"/>
        <v>0.41338897814587944</v>
      </c>
      <c r="D234">
        <v>48.28</v>
      </c>
      <c r="E234" s="6">
        <f t="shared" si="100"/>
        <v>1.864125932062966</v>
      </c>
      <c r="F234" s="3">
        <f t="shared" ref="F234:F242" si="105">(C234-C$243)*E234</f>
        <v>-0.43167180614577982</v>
      </c>
      <c r="G234" s="6">
        <f t="shared" si="101"/>
        <v>0.14166006972835177</v>
      </c>
      <c r="H234">
        <v>0.20730000000000001</v>
      </c>
      <c r="I234" s="6">
        <f t="shared" si="102"/>
        <v>0.68335778933117108</v>
      </c>
      <c r="J234">
        <v>0.68335778933117108</v>
      </c>
      <c r="R234">
        <f t="shared" si="103"/>
        <v>0.412906</v>
      </c>
      <c r="T234">
        <f t="shared" si="104"/>
        <v>-2.1999999999999999E-2</v>
      </c>
      <c r="U234">
        <v>0.87609999999999999</v>
      </c>
    </row>
    <row r="235" spans="1:22" s="3" customFormat="1">
      <c r="A235" s="3">
        <v>3</v>
      </c>
      <c r="B235" s="3">
        <v>0.67900000000000005</v>
      </c>
      <c r="C235" s="10">
        <f t="shared" si="99"/>
        <v>0.55700951374509933</v>
      </c>
      <c r="D235" s="3">
        <v>46.41</v>
      </c>
      <c r="E235" s="6">
        <f t="shared" si="100"/>
        <v>1.9392372333548806</v>
      </c>
      <c r="F235" s="3">
        <f t="shared" si="105"/>
        <v>-0.17055088551580394</v>
      </c>
      <c r="G235" s="3">
        <f t="shared" si="101"/>
        <v>0.40278099035832765</v>
      </c>
      <c r="H235" s="3">
        <v>0.26250000000000001</v>
      </c>
      <c r="I235" s="3">
        <f t="shared" si="102"/>
        <v>1.5344037727936291</v>
      </c>
      <c r="J235" s="3">
        <v>1.5344037727936291</v>
      </c>
      <c r="K235"/>
      <c r="R235" s="3">
        <f t="shared" si="103"/>
        <v>0.55637400000000004</v>
      </c>
      <c r="S235" s="3">
        <v>0.79800000000000004</v>
      </c>
      <c r="T235" s="3">
        <f t="shared" si="104"/>
        <v>1.5005839999999999</v>
      </c>
      <c r="U235" s="3">
        <v>1.081</v>
      </c>
    </row>
    <row r="236" spans="1:22">
      <c r="A236">
        <v>4</v>
      </c>
      <c r="B236">
        <v>0.67700000000000005</v>
      </c>
      <c r="C236" s="10">
        <f t="shared" si="99"/>
        <v>0.55539579986196197</v>
      </c>
      <c r="D236">
        <v>47.63</v>
      </c>
      <c r="E236" s="6">
        <f t="shared" si="100"/>
        <v>1.8895653999580095</v>
      </c>
      <c r="F236" s="3">
        <f t="shared" si="105"/>
        <v>-0.16923159450495109</v>
      </c>
      <c r="G236" s="6">
        <f t="shared" si="101"/>
        <v>0.40410028136918053</v>
      </c>
      <c r="H236">
        <v>0.307</v>
      </c>
      <c r="I236" s="6">
        <f t="shared" si="102"/>
        <v>1.3162875614631289</v>
      </c>
      <c r="J236">
        <v>1.3162875614631289</v>
      </c>
      <c r="R236">
        <f t="shared" si="103"/>
        <v>0.55476200000000009</v>
      </c>
      <c r="S236">
        <v>0.97399999999999998</v>
      </c>
      <c r="T236">
        <f t="shared" si="104"/>
        <v>1.8363919999999998</v>
      </c>
      <c r="U236">
        <v>1.2705</v>
      </c>
    </row>
    <row r="237" spans="1:22">
      <c r="A237">
        <v>5</v>
      </c>
      <c r="B237">
        <v>0.56499999999999995</v>
      </c>
      <c r="C237" s="10">
        <f t="shared" si="99"/>
        <v>0.46502782240627305</v>
      </c>
      <c r="D237">
        <v>48.47</v>
      </c>
      <c r="E237" s="6">
        <f t="shared" si="100"/>
        <v>1.8568186507117805</v>
      </c>
      <c r="F237" s="3">
        <f t="shared" si="105"/>
        <v>-0.33409570491608881</v>
      </c>
      <c r="G237" s="6">
        <f t="shared" si="101"/>
        <v>0.23923617095804278</v>
      </c>
      <c r="H237">
        <v>0.38040000000000002</v>
      </c>
      <c r="I237" s="6">
        <f t="shared" si="102"/>
        <v>0.62890686371725224</v>
      </c>
      <c r="J237">
        <v>0.62890686371725224</v>
      </c>
      <c r="R237">
        <f t="shared" si="103"/>
        <v>0.46448999999999996</v>
      </c>
      <c r="S237">
        <v>0.99399999999999999</v>
      </c>
      <c r="T237">
        <f t="shared" si="104"/>
        <v>1.874552</v>
      </c>
      <c r="U237">
        <v>1.4811000000000001</v>
      </c>
    </row>
    <row r="238" spans="1:22">
      <c r="A238">
        <v>6</v>
      </c>
      <c r="B238">
        <v>0.47899999999999998</v>
      </c>
      <c r="C238" s="10">
        <f t="shared" si="99"/>
        <v>0.39563812543136906</v>
      </c>
      <c r="D238" s="6">
        <v>49.96</v>
      </c>
      <c r="E238" s="6">
        <f t="shared" si="100"/>
        <v>1.8014411529223378</v>
      </c>
      <c r="F238" s="3">
        <f t="shared" si="105"/>
        <v>-0.449133137410412</v>
      </c>
      <c r="G238" s="6">
        <f t="shared" si="101"/>
        <v>0.12419873846371959</v>
      </c>
      <c r="H238" s="6">
        <v>0.27939999999999998</v>
      </c>
      <c r="I238" s="6">
        <f t="shared" si="102"/>
        <v>0.44451946479498783</v>
      </c>
      <c r="J238">
        <v>0.44451946479498783</v>
      </c>
      <c r="R238">
        <f t="shared" si="103"/>
        <v>0.39517400000000003</v>
      </c>
      <c r="S238">
        <v>0.95599999999999996</v>
      </c>
      <c r="T238">
        <f t="shared" si="104"/>
        <v>1.8020479999999999</v>
      </c>
      <c r="U238" s="6">
        <v>1.2273000000000001</v>
      </c>
      <c r="V238" s="6"/>
    </row>
    <row r="239" spans="1:22" s="3" customFormat="1">
      <c r="A239" s="3">
        <v>7</v>
      </c>
      <c r="B239" s="3">
        <v>0.14299999999999999</v>
      </c>
      <c r="C239" s="10">
        <f t="shared" si="99"/>
        <v>0.12453419306430236</v>
      </c>
      <c r="D239" s="3">
        <v>61.53</v>
      </c>
      <c r="E239" s="6">
        <f t="shared" si="100"/>
        <v>1.4627011214041932</v>
      </c>
      <c r="F239" s="3">
        <f t="shared" si="105"/>
        <v>-0.76122290684316907</v>
      </c>
      <c r="G239" s="3">
        <f t="shared" si="101"/>
        <v>-0.18789103096903748</v>
      </c>
      <c r="H239" s="3">
        <v>0.29680000000000001</v>
      </c>
      <c r="I239" s="3">
        <f t="shared" si="102"/>
        <v>-0.63305603426225565</v>
      </c>
      <c r="R239" s="3">
        <f t="shared" si="103"/>
        <v>0.124358</v>
      </c>
      <c r="S239" s="3">
        <v>0.8</v>
      </c>
      <c r="T239" s="3">
        <f t="shared" si="104"/>
        <v>1.5044</v>
      </c>
      <c r="U239" s="3">
        <v>1.5949</v>
      </c>
    </row>
    <row r="240" spans="1:22">
      <c r="A240">
        <v>8</v>
      </c>
      <c r="B240">
        <v>0.501</v>
      </c>
      <c r="C240" s="10">
        <f t="shared" si="99"/>
        <v>0.41338897814587944</v>
      </c>
      <c r="D240">
        <v>46.24</v>
      </c>
      <c r="E240" s="6">
        <f t="shared" si="100"/>
        <v>1.9463667820069204</v>
      </c>
      <c r="F240" s="3">
        <f t="shared" si="105"/>
        <v>-0.45071615053456421</v>
      </c>
      <c r="G240" s="6">
        <f t="shared" si="101"/>
        <v>0.12261572533956738</v>
      </c>
      <c r="H240">
        <v>0.17380000000000001</v>
      </c>
      <c r="I240" s="6">
        <f t="shared" si="102"/>
        <v>0.70549899504929448</v>
      </c>
      <c r="J240">
        <v>0.70549899504929448</v>
      </c>
      <c r="R240">
        <f t="shared" si="103"/>
        <v>0.412906</v>
      </c>
      <c r="S240">
        <v>0.93400000000000005</v>
      </c>
      <c r="T240">
        <f t="shared" si="104"/>
        <v>1.7600720000000001</v>
      </c>
      <c r="U240">
        <v>0.76780000000000004</v>
      </c>
    </row>
    <row r="241" spans="1:22">
      <c r="A241">
        <v>9</v>
      </c>
      <c r="B241">
        <v>0.432</v>
      </c>
      <c r="C241" s="10">
        <f t="shared" si="99"/>
        <v>0.35771584917764249</v>
      </c>
      <c r="D241" s="6">
        <v>49.53</v>
      </c>
      <c r="E241" s="6">
        <f t="shared" si="100"/>
        <v>1.8170805572380375</v>
      </c>
      <c r="F241" s="3">
        <f t="shared" si="105"/>
        <v>-0.52194016571491164</v>
      </c>
      <c r="G241" s="6">
        <f t="shared" si="101"/>
        <v>5.139171015921995E-2</v>
      </c>
      <c r="H241" s="6">
        <v>0.32540000000000002</v>
      </c>
      <c r="I241" s="6">
        <f t="shared" si="102"/>
        <v>0.15793395869459112</v>
      </c>
      <c r="J241">
        <v>0.15793395869459112</v>
      </c>
      <c r="R241">
        <f t="shared" si="103"/>
        <v>0.357292</v>
      </c>
      <c r="S241">
        <v>1.08</v>
      </c>
      <c r="T241">
        <f t="shared" si="104"/>
        <v>2.0386400000000005</v>
      </c>
      <c r="U241" s="6">
        <v>1.3548</v>
      </c>
      <c r="V241" s="6"/>
    </row>
    <row r="242" spans="1:22">
      <c r="A242" t="s">
        <v>40</v>
      </c>
      <c r="B242">
        <v>0.39900000000000002</v>
      </c>
      <c r="C242" s="10">
        <f t="shared" si="99"/>
        <v>0.33108957010587703</v>
      </c>
      <c r="D242">
        <v>49.27</v>
      </c>
      <c r="E242" s="6">
        <f t="shared" si="100"/>
        <v>1.8266693728435153</v>
      </c>
      <c r="F242" s="3">
        <f t="shared" si="105"/>
        <v>-0.57333187587413159</v>
      </c>
      <c r="I242" s="10"/>
      <c r="R242">
        <f t="shared" si="103"/>
        <v>0.33069400000000004</v>
      </c>
      <c r="S242">
        <v>0.73599999999999999</v>
      </c>
      <c r="T242">
        <f t="shared" si="104"/>
        <v>1.382288</v>
      </c>
    </row>
    <row r="243" spans="1:22">
      <c r="A243" s="12" t="s">
        <v>41</v>
      </c>
      <c r="B243" s="12">
        <v>0.78800000000000003</v>
      </c>
      <c r="C243" s="10">
        <f t="shared" si="99"/>
        <v>0.64495692037608221</v>
      </c>
      <c r="I243" s="10">
        <f t="shared" ref="I243:J243" si="106">AVERAGE(I233:I241)</f>
        <v>0.55323023340440569</v>
      </c>
      <c r="J243" s="10">
        <f t="shared" si="106"/>
        <v>0.70151601686273823</v>
      </c>
      <c r="R243" s="12">
        <f t="shared" si="103"/>
        <v>0.64422800000000002</v>
      </c>
    </row>
    <row r="244" spans="1:22">
      <c r="C244" s="10"/>
      <c r="I244" s="10">
        <f t="shared" ref="I244:J244" si="107">+STDEV(I233:I241)</f>
        <v>0.64574654952804911</v>
      </c>
      <c r="J244" s="10">
        <f t="shared" si="107"/>
        <v>0.50038904184040933</v>
      </c>
    </row>
    <row r="245" spans="1:22">
      <c r="C245" s="10"/>
      <c r="I245" s="10">
        <f>(I244/3)</f>
        <v>0.21524884984268303</v>
      </c>
      <c r="J245" s="10">
        <f>(J244/2.83)</f>
        <v>0.1768159158446676</v>
      </c>
    </row>
    <row r="246" spans="1:22">
      <c r="C246" s="10"/>
      <c r="I246" s="10">
        <f t="shared" ref="I246:J246" si="108">+(I245/I243)*100</f>
        <v>38.907644023376847</v>
      </c>
      <c r="J246" s="10">
        <f t="shared" si="108"/>
        <v>25.204829482783452</v>
      </c>
    </row>
    <row r="247" spans="1:22">
      <c r="C247" s="10"/>
      <c r="I247" s="10"/>
      <c r="J247" s="10"/>
    </row>
    <row r="248" spans="1:22">
      <c r="A248" s="2" t="s">
        <v>76</v>
      </c>
      <c r="C248" s="10"/>
      <c r="D248" t="s">
        <v>25</v>
      </c>
      <c r="E248" t="s">
        <v>25</v>
      </c>
      <c r="F248" t="s">
        <v>26</v>
      </c>
      <c r="G248" t="s">
        <v>26</v>
      </c>
      <c r="I248" t="s">
        <v>26</v>
      </c>
      <c r="J248" t="s">
        <v>26</v>
      </c>
    </row>
    <row r="249" spans="1:22">
      <c r="A249" t="s">
        <v>27</v>
      </c>
      <c r="B249" t="s">
        <v>28</v>
      </c>
      <c r="C249" s="10"/>
      <c r="D249" t="s">
        <v>43</v>
      </c>
      <c r="E249" t="s">
        <v>66</v>
      </c>
      <c r="F249" s="7" t="s">
        <v>31</v>
      </c>
      <c r="G249" t="s">
        <v>32</v>
      </c>
      <c r="H249" t="s">
        <v>33</v>
      </c>
      <c r="I249" t="s">
        <v>34</v>
      </c>
      <c r="J249" t="s">
        <v>34</v>
      </c>
      <c r="R249" t="s">
        <v>16</v>
      </c>
      <c r="S249" t="s">
        <v>35</v>
      </c>
      <c r="T249" t="s">
        <v>16</v>
      </c>
      <c r="U249" t="s">
        <v>36</v>
      </c>
    </row>
    <row r="250" spans="1:22" s="3" customFormat="1">
      <c r="A250" s="3">
        <v>1</v>
      </c>
      <c r="B250" s="3">
        <v>0.67700000000000005</v>
      </c>
      <c r="C250" s="10">
        <f t="shared" ref="C250:C260" si="109">+(B250*B$1)+B$2</f>
        <v>0.55539579986196197</v>
      </c>
      <c r="D250" s="3">
        <v>47.08</v>
      </c>
      <c r="E250" s="6">
        <f t="shared" ref="E250:E259" si="110">((25*3600)/D250)/1000</f>
        <v>1.9116397621070518</v>
      </c>
      <c r="F250" s="3">
        <f>(C250-C$260)*E250</f>
        <v>-0.1712085991136538</v>
      </c>
      <c r="G250" s="3">
        <f t="shared" ref="G250:G258" si="111">+F250-F$259</f>
        <v>-7.3933782127297357E-2</v>
      </c>
      <c r="H250" s="3">
        <v>0.37909999999999999</v>
      </c>
      <c r="I250" s="3">
        <f t="shared" ref="I250:I258" si="112">+G250/H250</f>
        <v>-0.19502448464072106</v>
      </c>
      <c r="R250" s="3">
        <f t="shared" ref="R250:R251" si="113">(B250*0.806)+0.0091</f>
        <v>0.55476200000000009</v>
      </c>
      <c r="S250" s="3">
        <v>0.82399999999999995</v>
      </c>
      <c r="T250" s="3">
        <f t="shared" ref="T250:T259" si="114">(S250*1.908)-0.022</f>
        <v>1.5501919999999998</v>
      </c>
      <c r="U250" s="3">
        <v>1.7</v>
      </c>
    </row>
    <row r="251" spans="1:22">
      <c r="A251">
        <v>2</v>
      </c>
      <c r="B251">
        <v>0.73599999999999999</v>
      </c>
      <c r="C251" s="10">
        <f t="shared" si="109"/>
        <v>0.60300035941451235</v>
      </c>
      <c r="D251">
        <v>48.28</v>
      </c>
      <c r="E251" s="6">
        <f t="shared" si="110"/>
        <v>1.864125932062966</v>
      </c>
      <c r="F251" s="3">
        <f t="shared" ref="F251:F259" si="115">(C251-C$260)*E251</f>
        <v>-7.8212313308643061E-2</v>
      </c>
      <c r="G251" s="6">
        <f t="shared" si="111"/>
        <v>1.906250367771338E-2</v>
      </c>
      <c r="H251">
        <v>0.20730000000000001</v>
      </c>
      <c r="I251" s="6">
        <f t="shared" si="112"/>
        <v>9.195612000826521E-2</v>
      </c>
      <c r="J251">
        <v>9.195612000826521E-2</v>
      </c>
      <c r="R251">
        <f t="shared" si="113"/>
        <v>0.60231600000000007</v>
      </c>
      <c r="S251">
        <v>0.91800000000000004</v>
      </c>
      <c r="T251">
        <f t="shared" si="114"/>
        <v>1.729544</v>
      </c>
      <c r="U251">
        <v>0.87609999999999999</v>
      </c>
    </row>
    <row r="252" spans="1:22" s="3" customFormat="1">
      <c r="A252" s="3">
        <v>3</v>
      </c>
      <c r="C252" s="10">
        <f t="shared" si="109"/>
        <v>9.1536504199852819E-3</v>
      </c>
      <c r="D252" s="3">
        <v>46.41</v>
      </c>
      <c r="E252" s="6">
        <f t="shared" si="110"/>
        <v>1.9392372333548806</v>
      </c>
      <c r="F252" s="3">
        <f t="shared" si="115"/>
        <v>-1.2329733741876476</v>
      </c>
      <c r="G252" s="3">
        <f t="shared" si="111"/>
        <v>-1.1356985572012912</v>
      </c>
      <c r="H252" s="3">
        <v>0.26250000000000001</v>
      </c>
      <c r="I252" s="3">
        <f t="shared" si="112"/>
        <v>-4.3264706941001565</v>
      </c>
      <c r="S252" s="3">
        <v>0.83599999999999997</v>
      </c>
      <c r="T252" s="3">
        <f t="shared" si="114"/>
        <v>1.5730879999999998</v>
      </c>
      <c r="U252" s="3">
        <v>1.081</v>
      </c>
    </row>
    <row r="253" spans="1:22">
      <c r="A253">
        <v>4</v>
      </c>
      <c r="B253">
        <v>0.72199999999999998</v>
      </c>
      <c r="C253" s="10">
        <f t="shared" si="109"/>
        <v>0.5917043622325513</v>
      </c>
      <c r="D253">
        <v>47.63</v>
      </c>
      <c r="E253" s="6">
        <f t="shared" si="110"/>
        <v>1.8895653999580095</v>
      </c>
      <c r="F253" s="3">
        <f t="shared" si="115"/>
        <v>-0.10062419132726814</v>
      </c>
      <c r="G253" s="6">
        <f t="shared" si="111"/>
        <v>-3.3493743409117038E-3</v>
      </c>
      <c r="H253">
        <v>0.307</v>
      </c>
      <c r="I253" s="6">
        <f t="shared" si="112"/>
        <v>-1.0910014139777538E-2</v>
      </c>
      <c r="R253">
        <f t="shared" ref="R253:R260" si="116">(B253*0.806)+0.0091</f>
        <v>0.591032</v>
      </c>
      <c r="S253">
        <v>0.876</v>
      </c>
      <c r="T253">
        <f t="shared" si="114"/>
        <v>1.649408</v>
      </c>
      <c r="U253">
        <v>1.2705</v>
      </c>
    </row>
    <row r="254" spans="1:22">
      <c r="A254">
        <v>5</v>
      </c>
      <c r="B254">
        <v>0.71599999999999997</v>
      </c>
      <c r="C254" s="10">
        <f t="shared" si="109"/>
        <v>0.58686322058313933</v>
      </c>
      <c r="D254">
        <v>48.47</v>
      </c>
      <c r="E254" s="6">
        <f t="shared" si="110"/>
        <v>1.8568186507117805</v>
      </c>
      <c r="F254" s="3">
        <f t="shared" si="115"/>
        <v>-0.10786946526438744</v>
      </c>
      <c r="G254" s="6">
        <f t="shared" si="111"/>
        <v>-1.0594648278030999E-2</v>
      </c>
      <c r="H254">
        <v>0.38040000000000002</v>
      </c>
      <c r="I254" s="6">
        <f t="shared" si="112"/>
        <v>-2.7851336167273918E-2</v>
      </c>
      <c r="R254">
        <f t="shared" si="116"/>
        <v>0.58619600000000005</v>
      </c>
      <c r="S254">
        <v>0.75</v>
      </c>
      <c r="T254">
        <f t="shared" si="114"/>
        <v>1.409</v>
      </c>
      <c r="U254">
        <v>1.4811000000000001</v>
      </c>
    </row>
    <row r="255" spans="1:22">
      <c r="A255">
        <v>6</v>
      </c>
      <c r="B255">
        <v>0.81799999999999995</v>
      </c>
      <c r="C255" s="10">
        <f t="shared" si="109"/>
        <v>0.66916262862314169</v>
      </c>
      <c r="D255" s="6">
        <v>49.96</v>
      </c>
      <c r="E255" s="6">
        <f t="shared" si="110"/>
        <v>1.8014411529223378</v>
      </c>
      <c r="F255" s="3">
        <f t="shared" si="115"/>
        <v>4.3605158971884564E-2</v>
      </c>
      <c r="G255" s="6">
        <f t="shared" si="111"/>
        <v>0.140879975958241</v>
      </c>
      <c r="H255" s="6">
        <v>0.27939999999999998</v>
      </c>
      <c r="I255" s="6">
        <f t="shared" si="112"/>
        <v>0.5042232496715856</v>
      </c>
      <c r="J255">
        <v>0.5042232496715856</v>
      </c>
      <c r="R255">
        <f t="shared" si="116"/>
        <v>0.668408</v>
      </c>
      <c r="S255">
        <v>0.91600000000000004</v>
      </c>
      <c r="T255">
        <f t="shared" si="114"/>
        <v>1.7257279999999999</v>
      </c>
      <c r="U255" s="6">
        <v>1.2273000000000001</v>
      </c>
      <c r="V255" s="6"/>
    </row>
    <row r="256" spans="1:22" s="3" customFormat="1">
      <c r="A256" s="3">
        <v>7</v>
      </c>
      <c r="B256" s="3">
        <v>0.77800000000000002</v>
      </c>
      <c r="C256" s="10">
        <f t="shared" si="109"/>
        <v>0.63688835096039575</v>
      </c>
      <c r="D256" s="3">
        <v>61.53</v>
      </c>
      <c r="E256" s="6">
        <f t="shared" si="110"/>
        <v>1.4627011214041932</v>
      </c>
      <c r="F256" s="3">
        <f t="shared" si="115"/>
        <v>-1.1801905532452153E-2</v>
      </c>
      <c r="G256" s="3">
        <f t="shared" si="111"/>
        <v>8.5472911453904288E-2</v>
      </c>
      <c r="H256" s="3">
        <v>0.29680000000000001</v>
      </c>
      <c r="I256" s="3">
        <f t="shared" si="112"/>
        <v>0.28798150759401714</v>
      </c>
      <c r="J256" s="3">
        <v>0.28798150759401714</v>
      </c>
      <c r="R256" s="3">
        <f t="shared" si="116"/>
        <v>0.63616800000000007</v>
      </c>
      <c r="S256" s="3">
        <v>1.014</v>
      </c>
      <c r="T256" s="3">
        <f t="shared" si="114"/>
        <v>1.912712</v>
      </c>
      <c r="U256" s="3">
        <v>1.5949</v>
      </c>
    </row>
    <row r="257" spans="1:22">
      <c r="A257">
        <v>8</v>
      </c>
      <c r="B257">
        <v>0.60399999999999998</v>
      </c>
      <c r="C257" s="10">
        <f t="shared" si="109"/>
        <v>0.49649524312745047</v>
      </c>
      <c r="D257">
        <v>46.24</v>
      </c>
      <c r="E257" s="6">
        <f t="shared" si="110"/>
        <v>1.9463667820069204</v>
      </c>
      <c r="F257" s="3">
        <f t="shared" si="115"/>
        <v>-0.2889608769977694</v>
      </c>
      <c r="G257" s="6">
        <f t="shared" si="111"/>
        <v>-0.19168606001141297</v>
      </c>
      <c r="H257">
        <v>0.17380000000000001</v>
      </c>
      <c r="I257" s="6">
        <f t="shared" si="112"/>
        <v>-1.1029117376951263</v>
      </c>
      <c r="R257">
        <f t="shared" si="116"/>
        <v>0.49592400000000003</v>
      </c>
      <c r="S257">
        <v>1.002</v>
      </c>
      <c r="T257">
        <f t="shared" si="114"/>
        <v>1.8898159999999999</v>
      </c>
      <c r="U257">
        <v>0.76780000000000004</v>
      </c>
    </row>
    <row r="258" spans="1:22">
      <c r="A258">
        <v>9</v>
      </c>
      <c r="B258">
        <v>0.60499999999999998</v>
      </c>
      <c r="C258" s="10">
        <f t="shared" si="109"/>
        <v>0.49730210006901909</v>
      </c>
      <c r="D258" s="6">
        <v>49.53</v>
      </c>
      <c r="E258" s="6">
        <f t="shared" si="110"/>
        <v>1.8170805572380375</v>
      </c>
      <c r="F258" s="3">
        <f t="shared" si="115"/>
        <v>-0.26830070316244053</v>
      </c>
      <c r="G258" s="6">
        <f t="shared" si="111"/>
        <v>-0.17102588617608411</v>
      </c>
      <c r="H258" s="6">
        <v>0.32540000000000002</v>
      </c>
      <c r="I258" s="6">
        <f t="shared" si="112"/>
        <v>-0.52558662008630641</v>
      </c>
      <c r="R258">
        <f t="shared" si="116"/>
        <v>0.49673</v>
      </c>
      <c r="S258">
        <v>1.002</v>
      </c>
      <c r="T258">
        <f t="shared" si="114"/>
        <v>1.8898159999999999</v>
      </c>
      <c r="U258" s="6">
        <v>1.3548</v>
      </c>
      <c r="V258" s="6"/>
    </row>
    <row r="259" spans="1:22">
      <c r="A259" t="s">
        <v>40</v>
      </c>
      <c r="B259">
        <v>0.72199999999999998</v>
      </c>
      <c r="C259" s="10">
        <f t="shared" si="109"/>
        <v>0.5917043622325513</v>
      </c>
      <c r="D259">
        <v>49.27</v>
      </c>
      <c r="E259" s="6">
        <f t="shared" si="110"/>
        <v>1.8266693728435153</v>
      </c>
      <c r="F259" s="3">
        <f t="shared" si="115"/>
        <v>-9.7274816986356441E-2</v>
      </c>
      <c r="I259" s="10"/>
      <c r="R259">
        <f t="shared" si="116"/>
        <v>0.591032</v>
      </c>
      <c r="S259">
        <v>0.9</v>
      </c>
      <c r="T259">
        <f t="shared" si="114"/>
        <v>1.6952</v>
      </c>
    </row>
    <row r="260" spans="1:22">
      <c r="A260" s="12" t="s">
        <v>41</v>
      </c>
      <c r="B260" s="12">
        <v>0.78800000000000003</v>
      </c>
      <c r="C260" s="10">
        <f t="shared" si="109"/>
        <v>0.64495692037608221</v>
      </c>
      <c r="I260" s="10"/>
      <c r="J260" s="10">
        <f>AVERAGE(J250:J258)</f>
        <v>0.29472029242462267</v>
      </c>
      <c r="R260" s="12">
        <f t="shared" si="116"/>
        <v>0.64422800000000002</v>
      </c>
    </row>
    <row r="261" spans="1:22">
      <c r="C261" s="10"/>
      <c r="I261" s="10"/>
      <c r="J261" s="10">
        <f>+STDEV(J250:J258)</f>
        <v>0.20621616077784286</v>
      </c>
    </row>
    <row r="262" spans="1:22">
      <c r="C262" s="10"/>
      <c r="I262" s="10"/>
      <c r="J262" s="10">
        <f>(J261/1.75)</f>
        <v>0.11783780615876735</v>
      </c>
    </row>
    <row r="263" spans="1:22">
      <c r="C263" s="10"/>
      <c r="I263" s="10"/>
      <c r="J263" s="10">
        <f>+(J262/J260)*100</f>
        <v>39.982929301994169</v>
      </c>
    </row>
    <row r="264" spans="1:22">
      <c r="C264" s="10"/>
      <c r="I264" s="10"/>
      <c r="J264" s="10"/>
    </row>
    <row r="265" spans="1:22">
      <c r="A265" s="2" t="s">
        <v>77</v>
      </c>
      <c r="C265" s="10"/>
      <c r="D265" t="s">
        <v>25</v>
      </c>
      <c r="E265" t="s">
        <v>25</v>
      </c>
      <c r="F265" t="s">
        <v>26</v>
      </c>
      <c r="G265" t="s">
        <v>26</v>
      </c>
      <c r="I265" t="s">
        <v>26</v>
      </c>
      <c r="J265" t="s">
        <v>26</v>
      </c>
    </row>
    <row r="266" spans="1:22">
      <c r="A266" t="s">
        <v>27</v>
      </c>
      <c r="B266" t="s">
        <v>28</v>
      </c>
      <c r="C266" s="10"/>
      <c r="D266" t="s">
        <v>43</v>
      </c>
      <c r="E266" t="s">
        <v>66</v>
      </c>
      <c r="F266" s="7" t="s">
        <v>31</v>
      </c>
      <c r="G266" t="s">
        <v>32</v>
      </c>
      <c r="H266" t="s">
        <v>33</v>
      </c>
      <c r="I266" t="s">
        <v>34</v>
      </c>
      <c r="J266" t="s">
        <v>34</v>
      </c>
      <c r="R266" t="s">
        <v>16</v>
      </c>
      <c r="S266" t="s">
        <v>35</v>
      </c>
      <c r="T266" t="s">
        <v>16</v>
      </c>
      <c r="U266" t="s">
        <v>36</v>
      </c>
    </row>
    <row r="267" spans="1:22" s="3" customFormat="1">
      <c r="A267" s="3">
        <v>1</v>
      </c>
      <c r="B267" s="3">
        <v>0.52900000000000003</v>
      </c>
      <c r="C267" s="10">
        <f t="shared" ref="C267:C277" si="117">+(B267*B$1)+B$2</f>
        <v>0.43598097250980167</v>
      </c>
      <c r="D267" s="3">
        <v>47.08</v>
      </c>
      <c r="E267" s="6">
        <f t="shared" ref="E267:E276" si="118">((25*3600)/D267)/1000</f>
        <v>1.9116397621070518</v>
      </c>
      <c r="F267" s="3">
        <f>(C267-C$277)*E267</f>
        <v>-0.39948673126519219</v>
      </c>
      <c r="G267" s="3">
        <f t="shared" ref="G267:G275" si="119">+F267-F$276</f>
        <v>0.10899526661803505</v>
      </c>
      <c r="H267" s="3">
        <v>0.37909999999999999</v>
      </c>
      <c r="I267" s="3">
        <f t="shared" ref="I267:I275" si="120">+G267/H267</f>
        <v>0.28751059514121619</v>
      </c>
      <c r="J267" s="3">
        <v>0.28751059514121619</v>
      </c>
      <c r="R267" s="3">
        <f t="shared" ref="R267:R277" si="121">(B267*0.806)+0.0091</f>
        <v>0.43547400000000003</v>
      </c>
      <c r="S267" s="3">
        <v>0.91400000000000003</v>
      </c>
      <c r="T267" s="3">
        <f t="shared" ref="T267:T276" si="122">(S267*1.908)-0.022</f>
        <v>1.7219119999999999</v>
      </c>
      <c r="U267" s="3">
        <v>1.7</v>
      </c>
    </row>
    <row r="268" spans="1:22">
      <c r="A268">
        <v>2</v>
      </c>
      <c r="B268">
        <v>0.57099999999999995</v>
      </c>
      <c r="C268" s="10">
        <f t="shared" si="117"/>
        <v>0.46986896405568496</v>
      </c>
      <c r="D268">
        <v>48.28</v>
      </c>
      <c r="E268" s="6">
        <f t="shared" si="118"/>
        <v>1.864125932062966</v>
      </c>
      <c r="F268" s="3">
        <f t="shared" ref="F268:F276" si="123">(C268-C$277)*E268</f>
        <v>-0.32638599976876043</v>
      </c>
      <c r="G268" s="6">
        <f t="shared" si="119"/>
        <v>0.18209599811446681</v>
      </c>
      <c r="H268">
        <v>0.20730000000000001</v>
      </c>
      <c r="I268" s="6">
        <f t="shared" si="120"/>
        <v>0.87841774295449493</v>
      </c>
      <c r="J268">
        <v>0.87841774295449493</v>
      </c>
      <c r="R268">
        <f t="shared" si="121"/>
        <v>0.46932599999999997</v>
      </c>
      <c r="S268">
        <v>1.026</v>
      </c>
      <c r="T268">
        <f t="shared" si="122"/>
        <v>1.935608</v>
      </c>
      <c r="U268">
        <v>0.87609999999999999</v>
      </c>
    </row>
    <row r="269" spans="1:22" s="3" customFormat="1">
      <c r="A269" s="3">
        <v>3</v>
      </c>
      <c r="B269" s="3">
        <v>0.64700000000000002</v>
      </c>
      <c r="C269" s="10">
        <f t="shared" si="117"/>
        <v>0.53119009161490249</v>
      </c>
      <c r="D269" s="3">
        <v>46.41</v>
      </c>
      <c r="E269" s="6">
        <f t="shared" si="118"/>
        <v>1.9392372333548806</v>
      </c>
      <c r="F269" s="3">
        <f t="shared" si="123"/>
        <v>-0.22062087025438862</v>
      </c>
      <c r="G269" s="3">
        <f t="shared" si="119"/>
        <v>0.28786112762883864</v>
      </c>
      <c r="H269" s="3">
        <v>0.26250000000000001</v>
      </c>
      <c r="I269" s="3">
        <f t="shared" si="120"/>
        <v>1.096613819538433</v>
      </c>
      <c r="J269" s="3">
        <v>1.096613819538433</v>
      </c>
      <c r="K269"/>
      <c r="R269" s="3">
        <f t="shared" si="121"/>
        <v>0.530582</v>
      </c>
      <c r="S269" s="3">
        <v>1.008</v>
      </c>
      <c r="T269" s="3">
        <f t="shared" si="122"/>
        <v>1.9012639999999998</v>
      </c>
      <c r="U269" s="3">
        <v>1.081</v>
      </c>
    </row>
    <row r="270" spans="1:22">
      <c r="A270">
        <v>4</v>
      </c>
      <c r="B270">
        <v>0.626</v>
      </c>
      <c r="C270" s="10">
        <f t="shared" si="117"/>
        <v>0.51424609584196079</v>
      </c>
      <c r="D270">
        <v>47.63</v>
      </c>
      <c r="E270" s="6">
        <f t="shared" si="118"/>
        <v>1.8895653999580095</v>
      </c>
      <c r="F270" s="3">
        <f t="shared" si="123"/>
        <v>-0.24698665143965834</v>
      </c>
      <c r="G270" s="6">
        <f t="shared" si="119"/>
        <v>0.26149534644356887</v>
      </c>
      <c r="H270">
        <v>0.307</v>
      </c>
      <c r="I270" s="6">
        <f t="shared" si="120"/>
        <v>0.85177637278035467</v>
      </c>
      <c r="J270">
        <v>0.85177637278035467</v>
      </c>
      <c r="R270">
        <f t="shared" si="121"/>
        <v>0.513656</v>
      </c>
      <c r="T270">
        <f t="shared" si="122"/>
        <v>-2.1999999999999999E-2</v>
      </c>
      <c r="U270">
        <v>1.2705</v>
      </c>
    </row>
    <row r="271" spans="1:22">
      <c r="A271">
        <v>5</v>
      </c>
      <c r="B271">
        <v>0.628</v>
      </c>
      <c r="C271" s="10">
        <f t="shared" si="117"/>
        <v>0.51585980972509804</v>
      </c>
      <c r="D271">
        <v>48.47</v>
      </c>
      <c r="E271" s="6">
        <f t="shared" si="118"/>
        <v>1.8568186507117805</v>
      </c>
      <c r="F271" s="3">
        <f t="shared" si="123"/>
        <v>-0.23970992280974987</v>
      </c>
      <c r="G271" s="6">
        <f t="shared" si="119"/>
        <v>0.26877207507347733</v>
      </c>
      <c r="H271">
        <v>0.38040000000000002</v>
      </c>
      <c r="I271" s="6">
        <f t="shared" si="120"/>
        <v>0.70655119630251662</v>
      </c>
      <c r="J271">
        <v>0.70655119630251662</v>
      </c>
      <c r="R271">
        <f t="shared" si="121"/>
        <v>0.51526800000000006</v>
      </c>
      <c r="S271">
        <v>0.92400000000000004</v>
      </c>
      <c r="T271">
        <f t="shared" si="122"/>
        <v>1.7409920000000001</v>
      </c>
      <c r="U271">
        <v>1.4811000000000001</v>
      </c>
    </row>
    <row r="272" spans="1:22">
      <c r="A272">
        <v>6</v>
      </c>
      <c r="B272">
        <v>0.51600000000000001</v>
      </c>
      <c r="C272" s="10">
        <f t="shared" si="117"/>
        <v>0.42549183226940918</v>
      </c>
      <c r="D272" s="6">
        <v>49.96</v>
      </c>
      <c r="E272" s="6">
        <f t="shared" si="118"/>
        <v>1.8014411529223378</v>
      </c>
      <c r="F272" s="3">
        <f t="shared" si="123"/>
        <v>-0.39535344134508749</v>
      </c>
      <c r="G272" s="6">
        <f t="shared" si="119"/>
        <v>0.11312855653813975</v>
      </c>
      <c r="H272" s="6">
        <v>0.27939999999999998</v>
      </c>
      <c r="I272" s="6">
        <f t="shared" si="120"/>
        <v>0.40489819806062904</v>
      </c>
      <c r="J272">
        <v>0.40489819806062904</v>
      </c>
      <c r="R272">
        <f t="shared" si="121"/>
        <v>0.42499600000000004</v>
      </c>
      <c r="S272">
        <v>0.83799999999999997</v>
      </c>
      <c r="T272">
        <f t="shared" si="122"/>
        <v>1.5769039999999999</v>
      </c>
      <c r="U272" s="6">
        <v>1.2273000000000001</v>
      </c>
      <c r="V272" s="6"/>
    </row>
    <row r="273" spans="1:22" s="3" customFormat="1">
      <c r="A273" s="3">
        <v>7</v>
      </c>
      <c r="B273" s="3">
        <v>0.56299999999999994</v>
      </c>
      <c r="C273" s="10">
        <f t="shared" si="117"/>
        <v>0.46341410852313575</v>
      </c>
      <c r="D273" s="3">
        <v>61.53</v>
      </c>
      <c r="E273" s="6">
        <f t="shared" si="118"/>
        <v>1.4627011214041932</v>
      </c>
      <c r="F273" s="3">
        <f t="shared" si="123"/>
        <v>-0.26554287448017522</v>
      </c>
      <c r="G273" s="3">
        <f t="shared" si="119"/>
        <v>0.24293912340305202</v>
      </c>
      <c r="H273" s="3">
        <v>0.29680000000000001</v>
      </c>
      <c r="I273" s="3">
        <f t="shared" si="120"/>
        <v>0.81852804381082211</v>
      </c>
      <c r="J273" s="3">
        <v>0.81852804381082211</v>
      </c>
      <c r="R273" s="3">
        <f t="shared" si="121"/>
        <v>0.46287799999999996</v>
      </c>
      <c r="S273" s="3">
        <v>1.052</v>
      </c>
      <c r="T273" s="3">
        <f t="shared" si="122"/>
        <v>1.9852160000000001</v>
      </c>
      <c r="U273" s="3">
        <v>1.5949</v>
      </c>
    </row>
    <row r="274" spans="1:22">
      <c r="A274">
        <v>8</v>
      </c>
      <c r="B274">
        <v>0.70799999999999996</v>
      </c>
      <c r="C274" s="10">
        <f t="shared" si="117"/>
        <v>0.58040836505059012</v>
      </c>
      <c r="D274">
        <v>46.24</v>
      </c>
      <c r="E274" s="6">
        <f t="shared" si="118"/>
        <v>1.9463667820069204</v>
      </c>
      <c r="F274" s="3">
        <f t="shared" si="123"/>
        <v>-0.12563516391207369</v>
      </c>
      <c r="G274" s="6">
        <f t="shared" si="119"/>
        <v>0.38284683397115354</v>
      </c>
      <c r="H274">
        <v>0.17380000000000001</v>
      </c>
      <c r="I274" s="6">
        <f t="shared" si="120"/>
        <v>2.2028011160595713</v>
      </c>
      <c r="J274">
        <v>2.2028011160595713</v>
      </c>
      <c r="R274">
        <f t="shared" si="121"/>
        <v>0.57974800000000004</v>
      </c>
      <c r="S274">
        <v>0.96799999999999997</v>
      </c>
      <c r="T274">
        <f t="shared" si="122"/>
        <v>1.8249439999999999</v>
      </c>
      <c r="U274">
        <v>0.76780000000000004</v>
      </c>
    </row>
    <row r="275" spans="1:22">
      <c r="A275">
        <v>9</v>
      </c>
      <c r="B275">
        <v>0.64600000000000002</v>
      </c>
      <c r="C275" s="10">
        <f t="shared" si="117"/>
        <v>0.53038323467333381</v>
      </c>
      <c r="D275" s="6">
        <v>49.53</v>
      </c>
      <c r="E275" s="6">
        <f t="shared" si="118"/>
        <v>1.8170805572380375</v>
      </c>
      <c r="F275" s="3">
        <f t="shared" si="123"/>
        <v>-0.20818961666156582</v>
      </c>
      <c r="G275" s="6">
        <f t="shared" si="119"/>
        <v>0.30029238122166141</v>
      </c>
      <c r="H275" s="6">
        <v>0.32540000000000002</v>
      </c>
      <c r="I275" s="6">
        <f t="shared" si="120"/>
        <v>0.92284075360068041</v>
      </c>
      <c r="J275">
        <v>0.92284075360068041</v>
      </c>
      <c r="R275">
        <f t="shared" si="121"/>
        <v>0.52977600000000002</v>
      </c>
      <c r="S275">
        <v>1.032</v>
      </c>
      <c r="T275">
        <f t="shared" si="122"/>
        <v>1.9470559999999999</v>
      </c>
      <c r="U275" s="6">
        <v>1.3548</v>
      </c>
      <c r="V275" s="6"/>
    </row>
    <row r="276" spans="1:22">
      <c r="A276" t="s">
        <v>40</v>
      </c>
      <c r="B276">
        <v>0.443</v>
      </c>
      <c r="C276" s="10">
        <f t="shared" si="117"/>
        <v>0.36659127553489768</v>
      </c>
      <c r="D276">
        <v>49.27</v>
      </c>
      <c r="E276" s="6">
        <f t="shared" si="118"/>
        <v>1.8266693728435153</v>
      </c>
      <c r="F276" s="3">
        <f t="shared" si="123"/>
        <v>-0.50848199788322723</v>
      </c>
      <c r="I276" s="10"/>
      <c r="R276">
        <f t="shared" si="121"/>
        <v>0.36615800000000004</v>
      </c>
      <c r="S276">
        <v>0.96599999999999997</v>
      </c>
      <c r="T276">
        <f t="shared" si="122"/>
        <v>1.8211279999999999</v>
      </c>
    </row>
    <row r="277" spans="1:22">
      <c r="A277" s="12" t="s">
        <v>41</v>
      </c>
      <c r="B277" s="12">
        <v>0.78800000000000003</v>
      </c>
      <c r="C277" s="10">
        <f t="shared" si="117"/>
        <v>0.64495692037608221</v>
      </c>
      <c r="I277" s="10"/>
      <c r="J277" s="10">
        <f>AVERAGE(J267:J275)</f>
        <v>0.9077708709165242</v>
      </c>
      <c r="R277" s="12">
        <f t="shared" si="121"/>
        <v>0.64422800000000002</v>
      </c>
      <c r="V277" s="10"/>
    </row>
    <row r="278" spans="1:22">
      <c r="C278" s="10"/>
      <c r="I278" s="10"/>
      <c r="J278" s="10">
        <f>+STDEV(J267:J275)</f>
        <v>0.54807007545088915</v>
      </c>
    </row>
    <row r="279" spans="1:22">
      <c r="C279" s="10"/>
      <c r="I279" s="10"/>
      <c r="J279" s="10">
        <f>(J278/3)</f>
        <v>0.18269002515029639</v>
      </c>
    </row>
    <row r="280" spans="1:22">
      <c r="C280" s="10"/>
      <c r="I280" s="10"/>
      <c r="J280" s="10">
        <f>+(J279/J277)*100</f>
        <v>20.125125293549544</v>
      </c>
    </row>
    <row r="281" spans="1:22">
      <c r="C281" s="10"/>
      <c r="I281" s="10"/>
      <c r="J281" s="10"/>
    </row>
    <row r="282" spans="1:22">
      <c r="A282" s="2" t="s">
        <v>78</v>
      </c>
      <c r="C282" s="10"/>
      <c r="D282" t="s">
        <v>25</v>
      </c>
      <c r="E282" t="s">
        <v>25</v>
      </c>
      <c r="F282" t="s">
        <v>26</v>
      </c>
      <c r="G282" t="s">
        <v>26</v>
      </c>
      <c r="I282" t="s">
        <v>26</v>
      </c>
      <c r="J282" t="s">
        <v>26</v>
      </c>
    </row>
    <row r="283" spans="1:22">
      <c r="A283" t="s">
        <v>27</v>
      </c>
      <c r="B283" t="s">
        <v>28</v>
      </c>
      <c r="C283" s="10"/>
      <c r="D283" t="s">
        <v>43</v>
      </c>
      <c r="E283" t="s">
        <v>66</v>
      </c>
      <c r="F283" s="7" t="s">
        <v>31</v>
      </c>
      <c r="G283" t="s">
        <v>32</v>
      </c>
      <c r="H283" t="s">
        <v>33</v>
      </c>
      <c r="I283" t="s">
        <v>34</v>
      </c>
      <c r="J283" t="s">
        <v>34</v>
      </c>
      <c r="R283" t="s">
        <v>16</v>
      </c>
      <c r="S283" t="s">
        <v>35</v>
      </c>
      <c r="T283" t="s">
        <v>16</v>
      </c>
      <c r="U283" t="s">
        <v>36</v>
      </c>
    </row>
    <row r="284" spans="1:22" s="3" customFormat="1">
      <c r="A284" s="3">
        <v>1</v>
      </c>
      <c r="B284" s="3">
        <v>0.61099999999999999</v>
      </c>
      <c r="C284" s="10">
        <f t="shared" ref="C284:C294" si="124">+(B284*B$1)+B$2</f>
        <v>0.50214324171843105</v>
      </c>
      <c r="D284" s="3">
        <v>47.08</v>
      </c>
      <c r="E284" s="6">
        <f t="shared" ref="E284:E293" si="125">((25*3600)/D284)/1000</f>
        <v>1.9116397621070518</v>
      </c>
      <c r="F284" s="3">
        <f>(C284-C$294)*E284</f>
        <v>-0.27300830669474518</v>
      </c>
      <c r="G284" s="3">
        <f t="shared" ref="G284:G292" si="126">+F284-F$293</f>
        <v>0.11903868297754022</v>
      </c>
      <c r="H284" s="3">
        <v>0.37909999999999999</v>
      </c>
      <c r="I284" s="3">
        <f t="shared" ref="I284:I292" si="127">+G284/H284</f>
        <v>0.31400338427206603</v>
      </c>
      <c r="J284" s="3">
        <v>0.31400338427206603</v>
      </c>
      <c r="R284" s="3">
        <f t="shared" ref="R284:R294" si="128">(B284*0.806)+0.0091</f>
        <v>0.50156600000000007</v>
      </c>
      <c r="S284" s="3">
        <v>1.054</v>
      </c>
      <c r="T284" s="3">
        <f t="shared" ref="T284:T293" si="129">(S284*1.908)-0.022</f>
        <v>1.9890320000000001</v>
      </c>
      <c r="U284" s="3">
        <v>1.7</v>
      </c>
    </row>
    <row r="285" spans="1:22">
      <c r="A285">
        <v>2</v>
      </c>
      <c r="B285">
        <v>0.625</v>
      </c>
      <c r="C285" s="10">
        <f t="shared" si="124"/>
        <v>0.51343923890039211</v>
      </c>
      <c r="D285">
        <v>48.28</v>
      </c>
      <c r="E285" s="6">
        <f t="shared" si="125"/>
        <v>1.864125932062966</v>
      </c>
      <c r="F285" s="3">
        <f t="shared" ref="F285:F293" si="130">(C285-C$294)*E285</f>
        <v>-0.24516552056363108</v>
      </c>
      <c r="G285" s="6">
        <f t="shared" si="126"/>
        <v>0.14688146910865432</v>
      </c>
      <c r="H285">
        <v>0.20730000000000001</v>
      </c>
      <c r="I285" s="6">
        <f t="shared" si="127"/>
        <v>0.70854543708950468</v>
      </c>
      <c r="J285">
        <v>0.70854543708950468</v>
      </c>
      <c r="R285">
        <f t="shared" si="128"/>
        <v>0.51285000000000003</v>
      </c>
      <c r="S285">
        <v>1.165</v>
      </c>
      <c r="T285">
        <f t="shared" si="129"/>
        <v>2.2008200000000002</v>
      </c>
      <c r="U285">
        <v>0.87609999999999999</v>
      </c>
    </row>
    <row r="286" spans="1:22" s="3" customFormat="1">
      <c r="A286" s="3">
        <v>3</v>
      </c>
      <c r="B286" s="3">
        <v>0.65</v>
      </c>
      <c r="C286" s="10">
        <f t="shared" si="124"/>
        <v>0.53361066243960842</v>
      </c>
      <c r="D286" s="3">
        <v>46.41</v>
      </c>
      <c r="E286" s="6">
        <f t="shared" si="125"/>
        <v>1.9392372333548806</v>
      </c>
      <c r="F286" s="3">
        <f t="shared" si="130"/>
        <v>-0.21592680918514637</v>
      </c>
      <c r="G286" s="3">
        <f t="shared" si="126"/>
        <v>0.17612018048713904</v>
      </c>
      <c r="H286" s="3">
        <v>0.26250000000000001</v>
      </c>
      <c r="I286" s="3">
        <f t="shared" si="127"/>
        <v>0.67093402090338683</v>
      </c>
      <c r="J286" s="3">
        <v>0.67093402090338683</v>
      </c>
      <c r="R286" s="3">
        <f t="shared" si="128"/>
        <v>0.53300000000000003</v>
      </c>
      <c r="S286" s="3">
        <v>0.84399999999999997</v>
      </c>
      <c r="T286" s="3">
        <f t="shared" si="129"/>
        <v>1.5883519999999998</v>
      </c>
      <c r="U286" s="3">
        <v>1.081</v>
      </c>
    </row>
    <row r="287" spans="1:22">
      <c r="A287">
        <v>4</v>
      </c>
      <c r="B287">
        <v>0.65</v>
      </c>
      <c r="C287" s="10">
        <f t="shared" si="124"/>
        <v>0.53361066243960842</v>
      </c>
      <c r="D287">
        <v>47.63</v>
      </c>
      <c r="E287" s="6">
        <f t="shared" si="125"/>
        <v>1.8895653999580095</v>
      </c>
      <c r="F287" s="3">
        <f t="shared" si="130"/>
        <v>-0.21039603641156079</v>
      </c>
      <c r="G287" s="6">
        <f t="shared" si="126"/>
        <v>0.18165095326072461</v>
      </c>
      <c r="H287">
        <v>0.307</v>
      </c>
      <c r="I287" s="6">
        <f t="shared" si="127"/>
        <v>0.59169691615871212</v>
      </c>
      <c r="J287">
        <v>0.59169691615871212</v>
      </c>
      <c r="R287">
        <f t="shared" si="128"/>
        <v>0.53300000000000003</v>
      </c>
      <c r="S287">
        <v>1.05</v>
      </c>
      <c r="T287">
        <f t="shared" si="129"/>
        <v>1.9814000000000001</v>
      </c>
      <c r="U287">
        <v>1.2705</v>
      </c>
    </row>
    <row r="288" spans="1:22">
      <c r="A288">
        <v>5</v>
      </c>
      <c r="B288">
        <v>0.54</v>
      </c>
      <c r="C288" s="10">
        <f t="shared" si="124"/>
        <v>0.4448563988670568</v>
      </c>
      <c r="D288">
        <v>48.47</v>
      </c>
      <c r="E288" s="6">
        <f t="shared" si="125"/>
        <v>1.8568186507117805</v>
      </c>
      <c r="F288" s="3">
        <f t="shared" si="130"/>
        <v>-0.37155038035511218</v>
      </c>
      <c r="G288" s="6">
        <f t="shared" si="126"/>
        <v>2.0496609317173231E-2</v>
      </c>
      <c r="H288">
        <v>0.38040000000000002</v>
      </c>
      <c r="I288" s="6">
        <f t="shared" si="127"/>
        <v>5.3881727963126264E-2</v>
      </c>
      <c r="J288">
        <v>5.3881727963126264E-2</v>
      </c>
      <c r="R288">
        <f t="shared" si="128"/>
        <v>0.44434000000000007</v>
      </c>
      <c r="S288">
        <v>1.075</v>
      </c>
      <c r="T288">
        <f t="shared" si="129"/>
        <v>2.0291000000000001</v>
      </c>
      <c r="U288">
        <v>1.4811000000000001</v>
      </c>
    </row>
    <row r="289" spans="1:22">
      <c r="A289">
        <v>6</v>
      </c>
      <c r="B289">
        <v>0.63200000000000001</v>
      </c>
      <c r="C289" s="10">
        <f t="shared" si="124"/>
        <v>0.51908723749137264</v>
      </c>
      <c r="D289" s="6">
        <v>49.96</v>
      </c>
      <c r="E289" s="6">
        <f t="shared" si="125"/>
        <v>1.8014411529223378</v>
      </c>
      <c r="F289" s="3">
        <f t="shared" si="130"/>
        <v>-0.22674682665380025</v>
      </c>
      <c r="G289" s="6">
        <f t="shared" si="126"/>
        <v>0.16530016301848516</v>
      </c>
      <c r="H289" s="6">
        <v>0.27939999999999998</v>
      </c>
      <c r="I289" s="6">
        <f t="shared" si="127"/>
        <v>0.59162549398169351</v>
      </c>
      <c r="J289">
        <v>0.59162549398169351</v>
      </c>
      <c r="R289">
        <f t="shared" si="128"/>
        <v>0.51849200000000006</v>
      </c>
      <c r="S289">
        <v>1.075</v>
      </c>
      <c r="T289">
        <f t="shared" si="129"/>
        <v>2.0291000000000001</v>
      </c>
      <c r="U289" s="6">
        <v>1.2273000000000001</v>
      </c>
      <c r="V289" s="6"/>
    </row>
    <row r="290" spans="1:22" s="3" customFormat="1">
      <c r="A290" s="3">
        <v>7</v>
      </c>
      <c r="B290" s="3">
        <v>0.56599999999999995</v>
      </c>
      <c r="C290" s="10">
        <f t="shared" si="124"/>
        <v>0.46583467934784167</v>
      </c>
      <c r="D290" s="3">
        <v>61.53</v>
      </c>
      <c r="E290" s="6">
        <f t="shared" si="125"/>
        <v>1.4627011214041932</v>
      </c>
      <c r="F290" s="3">
        <f t="shared" si="130"/>
        <v>-0.26200230282043963</v>
      </c>
      <c r="G290" s="3">
        <f t="shared" si="126"/>
        <v>0.13004468685184578</v>
      </c>
      <c r="H290" s="3">
        <v>0.29680000000000001</v>
      </c>
      <c r="I290" s="3">
        <f t="shared" si="127"/>
        <v>0.4381559530048712</v>
      </c>
      <c r="J290" s="3">
        <v>0.4381559530048712</v>
      </c>
      <c r="R290" s="3">
        <f t="shared" si="128"/>
        <v>0.46529599999999999</v>
      </c>
      <c r="S290" s="3">
        <v>0.93799999999999994</v>
      </c>
      <c r="T290" s="3">
        <f t="shared" si="129"/>
        <v>1.7677039999999997</v>
      </c>
      <c r="U290" s="3">
        <v>1.5949</v>
      </c>
    </row>
    <row r="291" spans="1:22">
      <c r="A291">
        <v>8</v>
      </c>
      <c r="B291">
        <v>0.623</v>
      </c>
      <c r="C291" s="10">
        <f t="shared" si="124"/>
        <v>0.51182552501725487</v>
      </c>
      <c r="D291">
        <v>46.24</v>
      </c>
      <c r="E291" s="6">
        <f t="shared" si="125"/>
        <v>1.9463667820069204</v>
      </c>
      <c r="F291" s="3">
        <f t="shared" si="130"/>
        <v>-0.25912252556865184</v>
      </c>
      <c r="G291" s="6">
        <f t="shared" si="126"/>
        <v>0.13292446410363357</v>
      </c>
      <c r="H291">
        <v>0.17380000000000001</v>
      </c>
      <c r="I291" s="6">
        <f t="shared" si="127"/>
        <v>0.76481279691388704</v>
      </c>
      <c r="J291">
        <v>0.76481279691388704</v>
      </c>
      <c r="R291">
        <f t="shared" si="128"/>
        <v>0.51123800000000008</v>
      </c>
      <c r="S291">
        <v>0.89200000000000002</v>
      </c>
      <c r="T291">
        <f t="shared" si="129"/>
        <v>1.6799359999999999</v>
      </c>
      <c r="U291">
        <v>0.76780000000000004</v>
      </c>
    </row>
    <row r="292" spans="1:22">
      <c r="A292">
        <v>9</v>
      </c>
      <c r="B292">
        <v>0.50900000000000001</v>
      </c>
      <c r="C292" s="10">
        <f t="shared" si="124"/>
        <v>0.41984383367842865</v>
      </c>
      <c r="D292" s="6">
        <v>49.53</v>
      </c>
      <c r="E292" s="6">
        <f t="shared" si="125"/>
        <v>1.8170805572380375</v>
      </c>
      <c r="F292" s="3">
        <f t="shared" si="130"/>
        <v>-0.40904861301814699</v>
      </c>
      <c r="G292" s="6">
        <f t="shared" si="126"/>
        <v>-1.7001623345861583E-2</v>
      </c>
      <c r="H292" s="6">
        <v>0.32540000000000002</v>
      </c>
      <c r="I292" s="6">
        <f t="shared" si="127"/>
        <v>-5.2248381517706152E-2</v>
      </c>
      <c r="R292">
        <f t="shared" si="128"/>
        <v>0.419354</v>
      </c>
      <c r="S292">
        <v>0.998</v>
      </c>
      <c r="T292">
        <f t="shared" si="129"/>
        <v>1.8821839999999999</v>
      </c>
      <c r="U292" s="6">
        <v>1.3548</v>
      </c>
      <c r="V292" s="6"/>
    </row>
    <row r="293" spans="1:22">
      <c r="A293" t="s">
        <v>40</v>
      </c>
      <c r="B293">
        <v>0.52200000000000002</v>
      </c>
      <c r="C293" s="10">
        <f t="shared" si="124"/>
        <v>0.43033297391882108</v>
      </c>
      <c r="D293">
        <v>49.27</v>
      </c>
      <c r="E293" s="6">
        <f t="shared" si="125"/>
        <v>1.8266693728435153</v>
      </c>
      <c r="F293" s="3">
        <f t="shared" si="130"/>
        <v>-0.39204698967228541</v>
      </c>
      <c r="I293" s="10"/>
      <c r="R293">
        <f t="shared" si="128"/>
        <v>0.42983200000000005</v>
      </c>
      <c r="S293">
        <v>1.012</v>
      </c>
      <c r="T293">
        <f t="shared" si="129"/>
        <v>1.9088959999999999</v>
      </c>
    </row>
    <row r="294" spans="1:22">
      <c r="A294" s="12" t="s">
        <v>41</v>
      </c>
      <c r="B294" s="12">
        <v>0.78800000000000003</v>
      </c>
      <c r="C294" s="10">
        <f t="shared" si="124"/>
        <v>0.64495692037608221</v>
      </c>
      <c r="I294" s="10"/>
      <c r="J294" s="10">
        <f>AVERAGE(J284:J292)</f>
        <v>0.51670696628590596</v>
      </c>
      <c r="R294" s="12">
        <f t="shared" si="128"/>
        <v>0.64422800000000002</v>
      </c>
      <c r="V294" s="10"/>
    </row>
    <row r="295" spans="1:22">
      <c r="C295" s="10"/>
      <c r="I295" s="10"/>
      <c r="J295" s="10">
        <f>+STDEV(J284:J292)</f>
        <v>0.23750096838874277</v>
      </c>
    </row>
    <row r="296" spans="1:22">
      <c r="C296" s="10"/>
      <c r="I296" s="10"/>
      <c r="J296" s="10">
        <f>(J295/2.83)</f>
        <v>8.3922603670933835E-2</v>
      </c>
    </row>
    <row r="297" spans="1:22">
      <c r="C297" s="10"/>
      <c r="I297" s="10"/>
      <c r="J297" s="10">
        <f>+(J296/J294)*100</f>
        <v>16.241817731657505</v>
      </c>
    </row>
    <row r="298" spans="1:22">
      <c r="C298" s="10"/>
      <c r="I298" s="10"/>
      <c r="J298" s="10"/>
    </row>
    <row r="299" spans="1:22">
      <c r="A299" s="2" t="s">
        <v>79</v>
      </c>
      <c r="C299" s="10"/>
      <c r="D299" t="s">
        <v>25</v>
      </c>
      <c r="E299" t="s">
        <v>25</v>
      </c>
      <c r="F299" t="s">
        <v>26</v>
      </c>
      <c r="G299" t="s">
        <v>26</v>
      </c>
      <c r="I299" t="s">
        <v>26</v>
      </c>
      <c r="J299" t="s">
        <v>26</v>
      </c>
    </row>
    <row r="300" spans="1:22">
      <c r="A300" t="s">
        <v>27</v>
      </c>
      <c r="B300" t="s">
        <v>28</v>
      </c>
      <c r="C300" s="10"/>
      <c r="D300" t="s">
        <v>43</v>
      </c>
      <c r="E300" t="s">
        <v>66</v>
      </c>
      <c r="F300" s="7" t="s">
        <v>31</v>
      </c>
      <c r="G300" t="s">
        <v>32</v>
      </c>
      <c r="H300" t="s">
        <v>33</v>
      </c>
      <c r="I300" t="s">
        <v>34</v>
      </c>
      <c r="J300" t="s">
        <v>34</v>
      </c>
      <c r="R300" t="s">
        <v>16</v>
      </c>
      <c r="S300" t="s">
        <v>35</v>
      </c>
      <c r="T300" t="s">
        <v>16</v>
      </c>
      <c r="U300" t="s">
        <v>36</v>
      </c>
    </row>
    <row r="301" spans="1:22" s="3" customFormat="1">
      <c r="A301" s="3">
        <v>1</v>
      </c>
      <c r="B301" s="3">
        <v>0.52300000000000002</v>
      </c>
      <c r="C301" s="10">
        <f t="shared" ref="C301:C311" si="131">+(B301*B$1)+B$2</f>
        <v>0.43113983086038976</v>
      </c>
      <c r="D301" s="3">
        <v>47.08</v>
      </c>
      <c r="E301" s="6">
        <f t="shared" ref="E301:E310" si="132">((25*3600)/D301)/1000</f>
        <v>1.9116397621070518</v>
      </c>
      <c r="F301" s="3">
        <f>(C301-C$311)*E301</f>
        <v>-0.4087412501362005</v>
      </c>
      <c r="G301" s="3">
        <f t="shared" ref="G301:G309" si="133">+F301-F$310</f>
        <v>-0.22450864220749506</v>
      </c>
      <c r="H301" s="3">
        <v>0.37909999999999999</v>
      </c>
      <c r="I301" s="3">
        <f t="shared" ref="I301:I309" si="134">+G301/H301</f>
        <v>-0.5922148304075312</v>
      </c>
      <c r="R301" s="3">
        <f t="shared" ref="R301:R311" si="135">(B301*0.806)+0.0091</f>
        <v>0.43063800000000002</v>
      </c>
      <c r="S301" s="3">
        <v>1.2749999999999999</v>
      </c>
      <c r="T301" s="3">
        <f t="shared" ref="T301:T310" si="136">(S301*1.908)-0.022</f>
        <v>2.4106999999999998</v>
      </c>
      <c r="U301" s="3">
        <v>1.7</v>
      </c>
    </row>
    <row r="302" spans="1:22">
      <c r="A302">
        <v>2</v>
      </c>
      <c r="B302">
        <v>0.74199999999999999</v>
      </c>
      <c r="C302" s="10">
        <f t="shared" si="131"/>
        <v>0.60784150106392432</v>
      </c>
      <c r="D302">
        <v>48.28</v>
      </c>
      <c r="E302" s="6">
        <f t="shared" si="132"/>
        <v>1.864125932062966</v>
      </c>
      <c r="F302" s="3">
        <f t="shared" ref="F302:F310" si="137">(C302-C$311)*E302</f>
        <v>-6.9187815619184134E-2</v>
      </c>
      <c r="G302" s="6">
        <f t="shared" si="133"/>
        <v>0.1150447923095213</v>
      </c>
      <c r="H302">
        <v>0.20730000000000001</v>
      </c>
      <c r="I302" s="6">
        <f>+G302/H302</f>
        <v>0.55496764259296327</v>
      </c>
      <c r="J302">
        <v>0.55496764259296327</v>
      </c>
      <c r="R302">
        <f t="shared" si="135"/>
        <v>0.60715200000000003</v>
      </c>
      <c r="S302">
        <v>1.3049999999999999</v>
      </c>
      <c r="T302">
        <f t="shared" si="136"/>
        <v>2.46794</v>
      </c>
      <c r="U302">
        <v>0.87609999999999999</v>
      </c>
    </row>
    <row r="303" spans="1:22" s="3" customFormat="1">
      <c r="A303" s="3">
        <v>3</v>
      </c>
      <c r="B303" s="3">
        <v>0.45300000000000001</v>
      </c>
      <c r="C303" s="10">
        <f t="shared" si="131"/>
        <v>0.37465984495058419</v>
      </c>
      <c r="D303" s="3">
        <v>46.41</v>
      </c>
      <c r="E303" s="6">
        <f t="shared" si="132"/>
        <v>1.9392372333548806</v>
      </c>
      <c r="F303" s="3">
        <f t="shared" si="137"/>
        <v>-0.52417015273205825</v>
      </c>
      <c r="G303" s="3">
        <f t="shared" si="133"/>
        <v>-0.33993754480335281</v>
      </c>
      <c r="H303" s="3">
        <v>0.26250000000000001</v>
      </c>
      <c r="I303" s="3">
        <f t="shared" si="134"/>
        <v>-1.2950001706794392</v>
      </c>
      <c r="R303" s="3">
        <f t="shared" si="135"/>
        <v>0.37421800000000005</v>
      </c>
      <c r="S303" s="3">
        <v>1.2549999999999999</v>
      </c>
      <c r="T303" s="3">
        <f t="shared" si="136"/>
        <v>2.3725399999999999</v>
      </c>
      <c r="U303" s="3">
        <v>1.081</v>
      </c>
    </row>
    <row r="304" spans="1:22">
      <c r="A304">
        <v>4</v>
      </c>
      <c r="B304">
        <v>0.499</v>
      </c>
      <c r="C304" s="10">
        <f t="shared" si="131"/>
        <v>0.41177526426274208</v>
      </c>
      <c r="D304">
        <v>47.63</v>
      </c>
      <c r="E304" s="6">
        <f t="shared" si="132"/>
        <v>1.8895653999580095</v>
      </c>
      <c r="F304" s="3">
        <f t="shared" si="137"/>
        <v>-0.44061198929667456</v>
      </c>
      <c r="G304" s="6">
        <f t="shared" si="133"/>
        <v>-0.25637938136796912</v>
      </c>
      <c r="H304">
        <v>0.307</v>
      </c>
      <c r="I304" s="6">
        <f t="shared" si="134"/>
        <v>-0.83511199142660952</v>
      </c>
      <c r="R304">
        <f t="shared" si="135"/>
        <v>0.41129400000000005</v>
      </c>
      <c r="S304">
        <v>1.054</v>
      </c>
      <c r="T304">
        <f t="shared" si="136"/>
        <v>1.9890320000000001</v>
      </c>
      <c r="U304">
        <v>1.2705</v>
      </c>
    </row>
    <row r="305" spans="1:22">
      <c r="A305">
        <v>5</v>
      </c>
      <c r="B305">
        <v>0.39600000000000002</v>
      </c>
      <c r="C305" s="10">
        <f t="shared" si="131"/>
        <v>0.32866899928117105</v>
      </c>
      <c r="D305">
        <v>48.47</v>
      </c>
      <c r="E305" s="6">
        <f t="shared" si="132"/>
        <v>1.8568186507117805</v>
      </c>
      <c r="F305" s="3">
        <f t="shared" si="137"/>
        <v>-0.58728931088388703</v>
      </c>
      <c r="G305" s="6">
        <f t="shared" si="133"/>
        <v>-0.40305670295518159</v>
      </c>
      <c r="H305">
        <v>0.38040000000000002</v>
      </c>
      <c r="I305" s="6">
        <f t="shared" si="134"/>
        <v>-1.0595602075583113</v>
      </c>
      <c r="R305">
        <f t="shared" si="135"/>
        <v>0.32827600000000001</v>
      </c>
      <c r="S305">
        <v>1.38</v>
      </c>
      <c r="T305">
        <f t="shared" si="136"/>
        <v>2.61104</v>
      </c>
      <c r="U305">
        <v>1.4811000000000001</v>
      </c>
    </row>
    <row r="306" spans="1:22">
      <c r="A306">
        <v>6</v>
      </c>
      <c r="B306">
        <v>0.59499999999999997</v>
      </c>
      <c r="C306" s="10">
        <f t="shared" si="131"/>
        <v>0.48923353065333258</v>
      </c>
      <c r="D306" s="6">
        <v>49.96</v>
      </c>
      <c r="E306" s="6">
        <f t="shared" si="132"/>
        <v>1.8014411529223378</v>
      </c>
      <c r="F306" s="3">
        <f t="shared" si="137"/>
        <v>-0.28052652271912459</v>
      </c>
      <c r="G306" s="6">
        <f t="shared" si="133"/>
        <v>-9.6293914790419155E-2</v>
      </c>
      <c r="H306" s="6">
        <v>0.27939999999999998</v>
      </c>
      <c r="I306" s="6">
        <f t="shared" si="134"/>
        <v>-0.3446453643178925</v>
      </c>
      <c r="R306">
        <f t="shared" si="135"/>
        <v>0.48866999999999999</v>
      </c>
      <c r="S306">
        <v>0.72799999999999998</v>
      </c>
      <c r="T306">
        <f t="shared" si="136"/>
        <v>1.3670239999999998</v>
      </c>
      <c r="U306" s="6">
        <v>1.2273000000000001</v>
      </c>
      <c r="V306" s="6"/>
    </row>
    <row r="307" spans="1:22" s="3" customFormat="1">
      <c r="A307" s="3">
        <v>7</v>
      </c>
      <c r="B307" s="3">
        <v>0.505</v>
      </c>
      <c r="C307" s="10">
        <f t="shared" si="131"/>
        <v>0.41661640591215404</v>
      </c>
      <c r="D307" s="3">
        <v>61.53</v>
      </c>
      <c r="E307" s="6">
        <f t="shared" si="132"/>
        <v>1.4627011214041932</v>
      </c>
      <c r="F307" s="3">
        <f t="shared" si="137"/>
        <v>-0.3339939265683981</v>
      </c>
      <c r="G307" s="3">
        <f t="shared" si="133"/>
        <v>-0.14976131863969266</v>
      </c>
      <c r="H307" s="3">
        <v>0.29680000000000001</v>
      </c>
      <c r="I307" s="3">
        <f t="shared" si="134"/>
        <v>-0.50458665309869499</v>
      </c>
      <c r="R307" s="3">
        <f t="shared" si="135"/>
        <v>0.41613</v>
      </c>
      <c r="S307" s="3">
        <v>1.145</v>
      </c>
      <c r="T307" s="3">
        <f t="shared" si="136"/>
        <v>2.1626600000000002</v>
      </c>
      <c r="U307" s="3">
        <v>1.5949</v>
      </c>
    </row>
    <row r="308" spans="1:22">
      <c r="A308">
        <v>8</v>
      </c>
      <c r="B308">
        <v>0.54</v>
      </c>
      <c r="C308" s="10">
        <f t="shared" si="131"/>
        <v>0.4448563988670568</v>
      </c>
      <c r="D308">
        <v>46.24</v>
      </c>
      <c r="E308" s="6">
        <f t="shared" si="132"/>
        <v>1.9463667820069204</v>
      </c>
      <c r="F308" s="3">
        <f t="shared" si="137"/>
        <v>-0.38946900812742835</v>
      </c>
      <c r="G308" s="6">
        <f t="shared" si="133"/>
        <v>-0.20523640019872291</v>
      </c>
      <c r="H308">
        <v>0.17380000000000001</v>
      </c>
      <c r="I308" s="6">
        <f t="shared" si="134"/>
        <v>-1.1808768711088775</v>
      </c>
      <c r="R308">
        <f t="shared" si="135"/>
        <v>0.44434000000000007</v>
      </c>
      <c r="S308">
        <v>0.998</v>
      </c>
      <c r="T308">
        <f t="shared" si="136"/>
        <v>1.8821839999999999</v>
      </c>
      <c r="U308">
        <v>0.76780000000000004</v>
      </c>
    </row>
    <row r="309" spans="1:22">
      <c r="A309">
        <v>9</v>
      </c>
      <c r="B309">
        <v>0.65500000000000003</v>
      </c>
      <c r="C309" s="10">
        <f t="shared" si="131"/>
        <v>0.5376449471474517</v>
      </c>
      <c r="D309" s="6">
        <v>49.53</v>
      </c>
      <c r="E309" s="6">
        <f t="shared" si="132"/>
        <v>1.8170805572380375</v>
      </c>
      <c r="F309" s="3">
        <f t="shared" si="137"/>
        <v>-0.19499450011259328</v>
      </c>
      <c r="G309" s="6">
        <f t="shared" si="133"/>
        <v>-1.0761892183887845E-2</v>
      </c>
      <c r="H309" s="6">
        <v>0.32540000000000002</v>
      </c>
      <c r="I309" s="6">
        <f t="shared" si="134"/>
        <v>-3.3072809415758589E-2</v>
      </c>
      <c r="R309">
        <f t="shared" si="135"/>
        <v>0.53703000000000001</v>
      </c>
      <c r="S309">
        <v>0.93600000000000005</v>
      </c>
      <c r="T309">
        <f t="shared" si="136"/>
        <v>1.7638879999999999</v>
      </c>
      <c r="U309" s="6">
        <v>1.3548</v>
      </c>
      <c r="V309" s="6"/>
    </row>
    <row r="310" spans="1:22">
      <c r="A310" t="s">
        <v>40</v>
      </c>
      <c r="B310">
        <v>0.66300000000000003</v>
      </c>
      <c r="C310" s="10">
        <f t="shared" si="131"/>
        <v>0.54409980268000091</v>
      </c>
      <c r="D310">
        <v>49.27</v>
      </c>
      <c r="E310" s="6">
        <f t="shared" si="132"/>
        <v>1.8266693728435153</v>
      </c>
      <c r="F310" s="3">
        <f t="shared" si="137"/>
        <v>-0.18423260792870544</v>
      </c>
      <c r="I310" s="10"/>
      <c r="R310">
        <f t="shared" si="135"/>
        <v>0.54347800000000002</v>
      </c>
      <c r="S310">
        <v>0.88600000000000001</v>
      </c>
      <c r="T310">
        <f t="shared" si="136"/>
        <v>1.668488</v>
      </c>
    </row>
    <row r="311" spans="1:22">
      <c r="A311" s="12" t="s">
        <v>41</v>
      </c>
      <c r="B311" s="12">
        <v>0.78800000000000003</v>
      </c>
      <c r="C311" s="10">
        <f t="shared" si="131"/>
        <v>0.64495692037608221</v>
      </c>
      <c r="I311" s="10"/>
      <c r="J311" s="10">
        <f>AVERAGE(J301:J309)</f>
        <v>0.55496764259296327</v>
      </c>
      <c r="R311" s="12">
        <f t="shared" si="135"/>
        <v>0.64422800000000002</v>
      </c>
      <c r="V311" s="10"/>
    </row>
    <row r="312" spans="1:22">
      <c r="I312" s="10"/>
      <c r="J312" s="10"/>
    </row>
    <row r="313" spans="1:22">
      <c r="I313" s="10"/>
      <c r="J313" s="10"/>
    </row>
    <row r="314" spans="1:22">
      <c r="I314" s="10"/>
      <c r="J314" s="10"/>
    </row>
    <row r="319" spans="1:22">
      <c r="I319" s="10"/>
    </row>
    <row r="320" spans="1:22">
      <c r="I320" s="10"/>
    </row>
  </sheetData>
  <pageMargins left="0.75" right="0.75" top="1" bottom="1" header="0.511811024" footer="0.511811024"/>
  <pageSetup orientation="portrait" horizontalDpi="300" verticalDpi="300" copies="0" r:id="rId1"/>
  <headerFooter alignWithMargins="0">
    <oddHeader>&amp;A</oddHeader>
    <oddFooter>Página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U300"/>
  <sheetViews>
    <sheetView zoomScale="75" workbookViewId="0"/>
  </sheetViews>
  <sheetFormatPr baseColWidth="10" defaultRowHeight="12.75"/>
  <cols>
    <col min="3" max="3" width="11.42578125" style="10"/>
  </cols>
  <sheetData>
    <row r="1" spans="1:21">
      <c r="A1" s="17" t="s">
        <v>18</v>
      </c>
      <c r="B1" s="18">
        <v>0.80685694156865095</v>
      </c>
    </row>
    <row r="2" spans="1:21">
      <c r="A2" s="17" t="s">
        <v>19</v>
      </c>
      <c r="B2" s="18">
        <v>9.1536504199852819E-3</v>
      </c>
    </row>
    <row r="3" spans="1:21">
      <c r="A3" s="17" t="s">
        <v>20</v>
      </c>
      <c r="B3" s="18">
        <v>0.99823813575323794</v>
      </c>
      <c r="F3" s="7"/>
    </row>
    <row r="4" spans="1:21">
      <c r="D4" s="6"/>
      <c r="E4" s="6"/>
      <c r="F4" s="3"/>
      <c r="G4" s="6"/>
      <c r="L4" s="6"/>
    </row>
    <row r="5" spans="1:21">
      <c r="E5" s="6"/>
      <c r="F5" s="3"/>
      <c r="G5" s="6"/>
      <c r="L5" s="6"/>
    </row>
    <row r="6" spans="1:21">
      <c r="A6" s="2" t="s">
        <v>80</v>
      </c>
    </row>
    <row r="7" spans="1:21">
      <c r="A7" s="2" t="s">
        <v>22</v>
      </c>
      <c r="C7" s="10" t="s">
        <v>81</v>
      </c>
      <c r="D7" t="s">
        <v>25</v>
      </c>
      <c r="E7" t="s">
        <v>25</v>
      </c>
      <c r="F7" t="s">
        <v>26</v>
      </c>
      <c r="G7" t="s">
        <v>26</v>
      </c>
      <c r="I7" t="s">
        <v>26</v>
      </c>
      <c r="J7" t="s">
        <v>26</v>
      </c>
      <c r="O7" t="s">
        <v>62</v>
      </c>
    </row>
    <row r="8" spans="1:21">
      <c r="A8" t="s">
        <v>27</v>
      </c>
      <c r="B8" t="s">
        <v>28</v>
      </c>
      <c r="C8" s="10" t="s">
        <v>16</v>
      </c>
      <c r="D8" t="s">
        <v>29</v>
      </c>
      <c r="E8" t="s">
        <v>30</v>
      </c>
      <c r="F8" s="7" t="s">
        <v>31</v>
      </c>
      <c r="G8" t="s">
        <v>32</v>
      </c>
      <c r="H8" t="s">
        <v>33</v>
      </c>
      <c r="I8" t="s">
        <v>34</v>
      </c>
      <c r="J8" t="s">
        <v>34</v>
      </c>
      <c r="O8" t="s">
        <v>16</v>
      </c>
      <c r="S8" t="s">
        <v>35</v>
      </c>
      <c r="T8" t="s">
        <v>16</v>
      </c>
      <c r="U8" t="s">
        <v>36</v>
      </c>
    </row>
    <row r="9" spans="1:21">
      <c r="A9">
        <v>1</v>
      </c>
      <c r="B9">
        <v>-5.0000000000000001E-3</v>
      </c>
      <c r="C9" s="10">
        <f t="shared" ref="C9:C12" si="0">+(B9*B$1)+B$2</f>
        <v>5.1193657121420275E-3</v>
      </c>
      <c r="D9" s="6">
        <v>45.95</v>
      </c>
      <c r="E9" s="6">
        <f t="shared" ref="E9:E18" si="1">((25*3600)/D9)/1000</f>
        <v>1.958650707290533</v>
      </c>
      <c r="F9" s="3">
        <f t="shared" ref="F9:F18" si="2">+(C9-C$19)*E9</f>
        <v>-3.1607018385714294E-2</v>
      </c>
      <c r="G9" s="6">
        <f t="shared" ref="G9:G17" si="3">+F9-F$18</f>
        <v>3.8202858129634323E-2</v>
      </c>
      <c r="H9" s="6">
        <v>0.2427</v>
      </c>
      <c r="I9" s="6">
        <f t="shared" ref="I9:I17" si="4">+G9/H9</f>
        <v>0.15740773848221806</v>
      </c>
      <c r="J9">
        <v>0.15740773848221806</v>
      </c>
      <c r="O9">
        <f t="shared" ref="O9:O19" si="5">(B9*0.806)+0.0091</f>
        <v>5.0699999999999999E-3</v>
      </c>
      <c r="S9">
        <v>0.153</v>
      </c>
      <c r="T9">
        <f t="shared" ref="T9:T19" si="6">(S9*1.908)-0.022</f>
        <v>0.26992399999999994</v>
      </c>
      <c r="U9" s="6">
        <v>0.95840000000000003</v>
      </c>
    </row>
    <row r="10" spans="1:21">
      <c r="A10">
        <v>2</v>
      </c>
      <c r="B10">
        <v>-8.9999999999999993E-3</v>
      </c>
      <c r="C10" s="10">
        <f t="shared" si="0"/>
        <v>1.8919379458674241E-3</v>
      </c>
      <c r="D10">
        <v>48.51</v>
      </c>
      <c r="E10" s="6">
        <f t="shared" si="1"/>
        <v>1.855287569573284</v>
      </c>
      <c r="F10" s="3">
        <f t="shared" si="2"/>
        <v>-3.592683969878966E-2</v>
      </c>
      <c r="G10" s="6">
        <f t="shared" si="3"/>
        <v>3.3883036816558958E-2</v>
      </c>
      <c r="H10">
        <v>0.33650000000000002</v>
      </c>
      <c r="I10" s="6">
        <f t="shared" si="4"/>
        <v>0.10069253140136392</v>
      </c>
      <c r="J10">
        <v>0.10069253140136392</v>
      </c>
      <c r="O10">
        <f t="shared" si="5"/>
        <v>1.8460000000000004E-3</v>
      </c>
      <c r="S10">
        <v>0.113</v>
      </c>
      <c r="T10">
        <f t="shared" si="6"/>
        <v>0.193604</v>
      </c>
      <c r="U10">
        <v>1.4191</v>
      </c>
    </row>
    <row r="11" spans="1:21">
      <c r="A11">
        <v>3</v>
      </c>
      <c r="B11">
        <v>2.9000000000000001E-2</v>
      </c>
      <c r="C11" s="10">
        <f t="shared" si="0"/>
        <v>3.2552501725476163E-2</v>
      </c>
      <c r="D11">
        <v>46.79</v>
      </c>
      <c r="E11" s="6">
        <f t="shared" si="1"/>
        <v>1.9234879247702501</v>
      </c>
      <c r="F11" s="3">
        <f t="shared" si="2"/>
        <v>2.1727714177740977E-2</v>
      </c>
      <c r="G11" s="6">
        <f t="shared" si="3"/>
        <v>9.1537590693089588E-2</v>
      </c>
      <c r="H11">
        <v>0.1741</v>
      </c>
      <c r="I11" s="6">
        <f t="shared" si="4"/>
        <v>0.52577593735261108</v>
      </c>
      <c r="J11">
        <v>0.52577593735261108</v>
      </c>
      <c r="O11">
        <f t="shared" si="5"/>
        <v>3.2474000000000003E-2</v>
      </c>
      <c r="S11">
        <v>0.13600000000000001</v>
      </c>
      <c r="T11">
        <f t="shared" si="6"/>
        <v>0.237488</v>
      </c>
      <c r="U11">
        <v>0.74180000000000001</v>
      </c>
    </row>
    <row r="12" spans="1:21">
      <c r="A12">
        <v>4</v>
      </c>
      <c r="B12">
        <v>1E-3</v>
      </c>
      <c r="C12" s="10">
        <f t="shared" si="0"/>
        <v>9.960507361553933E-3</v>
      </c>
      <c r="D12">
        <v>48.24</v>
      </c>
      <c r="E12" s="6">
        <f t="shared" si="1"/>
        <v>1.8656716417910448</v>
      </c>
      <c r="F12" s="3">
        <f t="shared" si="2"/>
        <v>-2.1074621608136408E-2</v>
      </c>
      <c r="G12" s="6">
        <f t="shared" si="3"/>
        <v>4.8735254907212214E-2</v>
      </c>
      <c r="H12">
        <v>0.3175</v>
      </c>
      <c r="I12" s="6">
        <f t="shared" si="4"/>
        <v>0.1534968658494873</v>
      </c>
      <c r="J12">
        <v>0.1534968658494873</v>
      </c>
      <c r="O12">
        <f t="shared" si="5"/>
        <v>9.9059999999999999E-3</v>
      </c>
      <c r="S12">
        <v>0.14499999999999999</v>
      </c>
      <c r="T12">
        <f t="shared" si="6"/>
        <v>0.25465999999999994</v>
      </c>
      <c r="U12">
        <v>1.3603000000000001</v>
      </c>
    </row>
    <row r="13" spans="1:21">
      <c r="A13">
        <v>5</v>
      </c>
      <c r="B13">
        <v>-0.01</v>
      </c>
      <c r="C13" s="10">
        <f t="shared" ref="C13:C28" si="7">+(B13*B$1)+B$2</f>
        <v>1.085081004298773E-3</v>
      </c>
      <c r="D13">
        <v>49.91</v>
      </c>
      <c r="E13" s="6">
        <f t="shared" si="1"/>
        <v>1.8032458425165299</v>
      </c>
      <c r="F13" s="3">
        <f t="shared" si="2"/>
        <v>-3.6374035634731815E-2</v>
      </c>
      <c r="G13" s="6">
        <f t="shared" si="3"/>
        <v>3.3435840880616803E-2</v>
      </c>
      <c r="H13">
        <v>0.21099999999999999</v>
      </c>
      <c r="I13" s="6">
        <f t="shared" si="4"/>
        <v>0.15846370085600381</v>
      </c>
      <c r="J13">
        <v>0.15846370085600381</v>
      </c>
      <c r="O13">
        <f t="shared" si="5"/>
        <v>1.0399999999999993E-3</v>
      </c>
      <c r="S13">
        <v>0.16400000000000001</v>
      </c>
      <c r="T13">
        <f t="shared" si="6"/>
        <v>0.290912</v>
      </c>
      <c r="U13">
        <v>0.84489999999999998</v>
      </c>
    </row>
    <row r="14" spans="1:21" s="3" customFormat="1">
      <c r="A14" s="3">
        <v>6</v>
      </c>
      <c r="B14" s="3">
        <v>-8.9999999999999993E-3</v>
      </c>
      <c r="C14" s="10">
        <f t="shared" si="7"/>
        <v>1.8919379458674241E-3</v>
      </c>
      <c r="D14" s="3">
        <v>47.77</v>
      </c>
      <c r="E14" s="3">
        <f t="shared" si="1"/>
        <v>1.8840276324052752</v>
      </c>
      <c r="F14" s="3">
        <f t="shared" si="2"/>
        <v>-3.648337855952033E-2</v>
      </c>
      <c r="G14" s="3">
        <f t="shared" si="3"/>
        <v>3.3326497955828288E-2</v>
      </c>
      <c r="H14" s="3">
        <v>0.32069999999999999</v>
      </c>
      <c r="I14">
        <v>0.10391798551864137</v>
      </c>
      <c r="J14" s="3">
        <f>+G14/H14</f>
        <v>0.10391798551864137</v>
      </c>
      <c r="O14" s="3">
        <f t="shared" si="5"/>
        <v>1.8460000000000004E-3</v>
      </c>
      <c r="S14" s="3">
        <v>0.16600000000000001</v>
      </c>
      <c r="T14" s="3">
        <f t="shared" si="6"/>
        <v>0.29472799999999999</v>
      </c>
      <c r="U14" s="3">
        <v>1.2826</v>
      </c>
    </row>
    <row r="15" spans="1:21">
      <c r="A15">
        <v>7</v>
      </c>
      <c r="B15">
        <v>-2.9000000000000001E-2</v>
      </c>
      <c r="C15" s="10">
        <f t="shared" si="7"/>
        <v>-1.4245200885505595E-2</v>
      </c>
      <c r="D15" s="6">
        <v>60.65</v>
      </c>
      <c r="E15" s="6">
        <f t="shared" si="1"/>
        <v>1.4839241549876341</v>
      </c>
      <c r="F15" s="3">
        <f t="shared" si="2"/>
        <v>-5.2681838229379364E-2</v>
      </c>
      <c r="G15" s="6">
        <f t="shared" si="3"/>
        <v>1.7128038285969253E-2</v>
      </c>
      <c r="H15" s="6">
        <v>0.26600000000000001</v>
      </c>
      <c r="I15" s="6">
        <f t="shared" si="4"/>
        <v>6.4391121375824256E-2</v>
      </c>
      <c r="J15">
        <v>6.4391121375824256E-2</v>
      </c>
      <c r="O15">
        <f t="shared" si="5"/>
        <v>-1.4274000000000002E-2</v>
      </c>
      <c r="S15">
        <v>0.15</v>
      </c>
      <c r="T15">
        <f t="shared" si="6"/>
        <v>0.26419999999999993</v>
      </c>
      <c r="U15" s="6">
        <v>1.0993999999999999</v>
      </c>
    </row>
    <row r="16" spans="1:21" s="3" customFormat="1">
      <c r="A16" s="3">
        <v>8</v>
      </c>
      <c r="B16" s="3">
        <v>5.0000000000000001E-3</v>
      </c>
      <c r="C16" s="10">
        <f t="shared" si="7"/>
        <v>1.3187935127828537E-2</v>
      </c>
      <c r="D16" s="3">
        <v>46.06</v>
      </c>
      <c r="E16" s="3">
        <f t="shared" si="1"/>
        <v>1.9539730785931393</v>
      </c>
      <c r="F16" s="3">
        <f t="shared" si="2"/>
        <v>-1.5765767421011417E-2</v>
      </c>
      <c r="G16" s="3">
        <f t="shared" si="3"/>
        <v>5.4044109094337198E-2</v>
      </c>
      <c r="H16" s="3">
        <v>0.30149999999999999</v>
      </c>
      <c r="I16">
        <v>0.17925077643229584</v>
      </c>
      <c r="J16" s="3">
        <f>+G16/H16</f>
        <v>0.17925077643229584</v>
      </c>
      <c r="O16" s="3">
        <f t="shared" si="5"/>
        <v>1.3130000000000001E-2</v>
      </c>
      <c r="S16" s="3">
        <v>0.17299999999999999</v>
      </c>
      <c r="T16" s="3">
        <f t="shared" si="6"/>
        <v>0.30808399999999997</v>
      </c>
      <c r="U16" s="3">
        <v>1.2566999999999999</v>
      </c>
    </row>
    <row r="17" spans="1:21">
      <c r="A17">
        <v>9</v>
      </c>
      <c r="B17">
        <v>-2.5000000000000001E-2</v>
      </c>
      <c r="C17" s="10">
        <f t="shared" si="7"/>
        <v>-1.1017773119230995E-2</v>
      </c>
      <c r="D17" s="6">
        <v>50.74</v>
      </c>
      <c r="E17" s="6">
        <f t="shared" si="1"/>
        <v>1.7737485218762317</v>
      </c>
      <c r="F17" s="3">
        <f t="shared" si="2"/>
        <v>-5.7246452298918872E-2</v>
      </c>
      <c r="G17" s="6">
        <f t="shared" si="3"/>
        <v>1.2563424216429746E-2</v>
      </c>
      <c r="H17" s="6">
        <v>0.34</v>
      </c>
      <c r="I17" s="6">
        <f t="shared" si="4"/>
        <v>3.6951247695381606E-2</v>
      </c>
      <c r="J17" s="6">
        <v>3.6951247695381606E-2</v>
      </c>
      <c r="O17">
        <f t="shared" si="5"/>
        <v>-1.1050000000000001E-2</v>
      </c>
      <c r="S17">
        <v>0.14599999999999999</v>
      </c>
      <c r="T17">
        <f t="shared" si="6"/>
        <v>0.25656799999999996</v>
      </c>
      <c r="U17" s="6">
        <v>1.381</v>
      </c>
    </row>
    <row r="18" spans="1:21">
      <c r="A18" t="s">
        <v>40</v>
      </c>
      <c r="B18">
        <v>-3.2000000000000001E-2</v>
      </c>
      <c r="C18" s="10">
        <f t="shared" si="7"/>
        <v>-1.6665771710211549E-2</v>
      </c>
      <c r="D18">
        <v>48.89</v>
      </c>
      <c r="E18" s="6">
        <f t="shared" si="1"/>
        <v>1.840867253016977</v>
      </c>
      <c r="F18" s="3">
        <f t="shared" si="2"/>
        <v>-6.9809876515348618E-2</v>
      </c>
      <c r="I18" s="10">
        <f t="shared" ref="I18:J18" si="8">AVERAGE(I9:I17)</f>
        <v>0.16448310055153639</v>
      </c>
      <c r="J18" s="10">
        <f t="shared" si="8"/>
        <v>0.16448310055153639</v>
      </c>
      <c r="O18">
        <f t="shared" si="5"/>
        <v>-1.6692000000000002E-2</v>
      </c>
      <c r="S18">
        <v>0.161</v>
      </c>
      <c r="T18">
        <f t="shared" si="6"/>
        <v>0.285188</v>
      </c>
    </row>
    <row r="19" spans="1:21">
      <c r="A19" s="12" t="s">
        <v>41</v>
      </c>
      <c r="B19" s="12">
        <v>1.4999999999999999E-2</v>
      </c>
      <c r="C19" s="10">
        <f t="shared" si="7"/>
        <v>2.1256504543515048E-2</v>
      </c>
      <c r="I19" s="10">
        <f t="shared" ref="I19:J19" si="9">+STDEV(I9:I17)</f>
        <v>0.14360437715665561</v>
      </c>
      <c r="J19" s="10">
        <f t="shared" si="9"/>
        <v>0.14360437715665561</v>
      </c>
      <c r="O19" s="12">
        <f t="shared" si="5"/>
        <v>2.1190000000000001E-2</v>
      </c>
      <c r="S19">
        <v>0.191</v>
      </c>
      <c r="T19">
        <f t="shared" si="6"/>
        <v>0.34242799999999995</v>
      </c>
    </row>
    <row r="20" spans="1:21">
      <c r="I20" s="10">
        <f>(I19/3)</f>
        <v>4.7868125718885206E-2</v>
      </c>
      <c r="J20" s="10">
        <f>(J19/3)</f>
        <v>4.7868125718885206E-2</v>
      </c>
    </row>
    <row r="21" spans="1:21">
      <c r="I21" s="10">
        <f t="shared" ref="I21:J21" si="10">+(I20/I18)*100</f>
        <v>29.10215429936342</v>
      </c>
      <c r="J21" s="10">
        <f t="shared" si="10"/>
        <v>29.10215429936342</v>
      </c>
    </row>
    <row r="22" spans="1:21">
      <c r="A22" s="2" t="s">
        <v>72</v>
      </c>
      <c r="D22" t="s">
        <v>25</v>
      </c>
      <c r="E22" t="s">
        <v>25</v>
      </c>
      <c r="F22" t="s">
        <v>26</v>
      </c>
      <c r="G22" t="s">
        <v>26</v>
      </c>
      <c r="I22" t="s">
        <v>26</v>
      </c>
      <c r="J22" t="s">
        <v>26</v>
      </c>
    </row>
    <row r="23" spans="1:21">
      <c r="A23" t="s">
        <v>27</v>
      </c>
      <c r="B23" t="s">
        <v>28</v>
      </c>
      <c r="D23" t="s">
        <v>43</v>
      </c>
      <c r="E23" t="s">
        <v>66</v>
      </c>
      <c r="F23" s="7" t="s">
        <v>31</v>
      </c>
      <c r="G23" t="s">
        <v>32</v>
      </c>
      <c r="H23" t="s">
        <v>33</v>
      </c>
      <c r="I23" t="s">
        <v>34</v>
      </c>
      <c r="J23" t="s">
        <v>34</v>
      </c>
      <c r="O23" t="s">
        <v>16</v>
      </c>
      <c r="S23" t="s">
        <v>35</v>
      </c>
      <c r="T23" t="s">
        <v>16</v>
      </c>
      <c r="U23" t="s">
        <v>36</v>
      </c>
    </row>
    <row r="24" spans="1:21">
      <c r="A24">
        <v>1</v>
      </c>
      <c r="B24">
        <v>-7.4999999999999997E-2</v>
      </c>
      <c r="C24" s="10">
        <f t="shared" si="7"/>
        <v>-5.1360620197663534E-2</v>
      </c>
      <c r="D24" s="6">
        <v>45.95</v>
      </c>
      <c r="E24" s="6">
        <f t="shared" ref="E24:E33" si="11">((25*3600)/D24)/1000</f>
        <v>1.958650707290533</v>
      </c>
      <c r="F24" s="3">
        <f>+(C24-C$34)*E24</f>
        <v>-0.14223158273571429</v>
      </c>
      <c r="G24" s="6">
        <f t="shared" ref="G24:G32" si="12">+F24-F$33</f>
        <v>-8.5789554914794133E-2</v>
      </c>
      <c r="H24" s="6">
        <v>0.2427</v>
      </c>
      <c r="I24" s="6">
        <f t="shared" ref="I24:I32" si="13">+G24/H24</f>
        <v>-0.35347983071608624</v>
      </c>
      <c r="O24">
        <f t="shared" ref="O24:O34" si="14">(B24*0.806)+0.0091</f>
        <v>-5.1350000000000007E-2</v>
      </c>
      <c r="S24">
        <v>0.13900000000000001</v>
      </c>
      <c r="T24">
        <f t="shared" ref="T24:T33" si="15">(S24*1.908)-0.022</f>
        <v>0.24321200000000001</v>
      </c>
      <c r="U24" s="6">
        <v>0.95840000000000003</v>
      </c>
    </row>
    <row r="25" spans="1:21">
      <c r="A25">
        <v>2</v>
      </c>
      <c r="B25">
        <v>-1.7999999999999999E-2</v>
      </c>
      <c r="C25" s="10">
        <f t="shared" si="7"/>
        <v>-5.3697745282504337E-3</v>
      </c>
      <c r="D25">
        <v>48.51</v>
      </c>
      <c r="E25" s="6">
        <f t="shared" si="11"/>
        <v>1.855287569573284</v>
      </c>
      <c r="F25" s="3">
        <f t="shared" ref="F25:F33" si="16">+(C25-C$34)*E25</f>
        <v>-4.9399404585835777E-2</v>
      </c>
      <c r="G25" s="6">
        <f t="shared" si="12"/>
        <v>7.0426232350843804E-3</v>
      </c>
      <c r="H25">
        <v>0.33650000000000002</v>
      </c>
      <c r="I25" s="6">
        <f t="shared" si="13"/>
        <v>2.0929043789255215E-2</v>
      </c>
      <c r="J25">
        <v>2.0929043789255215E-2</v>
      </c>
      <c r="O25">
        <f t="shared" si="14"/>
        <v>-5.4079999999999996E-3</v>
      </c>
      <c r="S25">
        <v>0.13500000000000001</v>
      </c>
      <c r="T25">
        <f t="shared" si="15"/>
        <v>0.23558000000000004</v>
      </c>
      <c r="U25">
        <v>1.4191</v>
      </c>
    </row>
    <row r="26" spans="1:21">
      <c r="A26">
        <v>3</v>
      </c>
      <c r="B26">
        <v>-0.05</v>
      </c>
      <c r="C26" s="10">
        <f t="shared" si="7"/>
        <v>-3.1189196658447271E-2</v>
      </c>
      <c r="D26">
        <v>46.79</v>
      </c>
      <c r="E26" s="6">
        <f t="shared" si="11"/>
        <v>1.9234879247702501</v>
      </c>
      <c r="F26" s="3">
        <f t="shared" si="16"/>
        <v>-0.10087867296808312</v>
      </c>
      <c r="G26" s="6">
        <f t="shared" si="12"/>
        <v>-4.4436645147162959E-2</v>
      </c>
      <c r="H26">
        <v>0.1741</v>
      </c>
      <c r="I26" s="6">
        <f t="shared" si="13"/>
        <v>-0.25523633054085559</v>
      </c>
      <c r="O26">
        <f t="shared" si="14"/>
        <v>-3.1200000000000002E-2</v>
      </c>
      <c r="S26">
        <v>0.14199999999999999</v>
      </c>
      <c r="T26">
        <f t="shared" si="15"/>
        <v>0.24893599999999996</v>
      </c>
      <c r="U26">
        <v>0.74180000000000001</v>
      </c>
    </row>
    <row r="27" spans="1:21">
      <c r="A27">
        <v>4</v>
      </c>
      <c r="B27">
        <v>-4.0000000000000001E-3</v>
      </c>
      <c r="C27" s="10">
        <f t="shared" si="7"/>
        <v>5.9262226537106777E-3</v>
      </c>
      <c r="D27">
        <v>48.24</v>
      </c>
      <c r="E27" s="6">
        <f t="shared" si="11"/>
        <v>1.8656716417910448</v>
      </c>
      <c r="F27" s="3">
        <f t="shared" si="16"/>
        <v>-2.8601272182470841E-2</v>
      </c>
      <c r="G27" s="6">
        <f t="shared" si="12"/>
        <v>2.7840755638449316E-2</v>
      </c>
      <c r="H27">
        <v>0.3175</v>
      </c>
      <c r="I27" s="6">
        <f t="shared" si="13"/>
        <v>8.7687419333698627E-2</v>
      </c>
      <c r="J27">
        <v>8.7687419333698627E-2</v>
      </c>
      <c r="O27">
        <f t="shared" si="14"/>
        <v>5.8760000000000001E-3</v>
      </c>
      <c r="S27">
        <v>0.14299999999999999</v>
      </c>
      <c r="T27">
        <f t="shared" si="15"/>
        <v>0.25084399999999996</v>
      </c>
      <c r="U27">
        <v>1.3603000000000001</v>
      </c>
    </row>
    <row r="28" spans="1:21">
      <c r="A28">
        <v>5</v>
      </c>
      <c r="B28">
        <v>-3.2000000000000001E-2</v>
      </c>
      <c r="C28" s="10">
        <f t="shared" si="7"/>
        <v>-1.6665771710211549E-2</v>
      </c>
      <c r="D28">
        <v>49.91</v>
      </c>
      <c r="E28" s="6">
        <f t="shared" si="11"/>
        <v>1.8032458425165299</v>
      </c>
      <c r="F28" s="3">
        <f t="shared" si="16"/>
        <v>-6.8383186993295819E-2</v>
      </c>
      <c r="G28" s="6">
        <f t="shared" si="12"/>
        <v>-1.1941159172375662E-2</v>
      </c>
      <c r="H28">
        <v>0.21099999999999999</v>
      </c>
      <c r="I28" s="6">
        <f t="shared" si="13"/>
        <v>-5.6593171433060009E-2</v>
      </c>
      <c r="O28">
        <f t="shared" si="14"/>
        <v>-1.6692000000000002E-2</v>
      </c>
      <c r="S28">
        <v>0.16800000000000001</v>
      </c>
      <c r="T28">
        <f t="shared" si="15"/>
        <v>0.29854399999999998</v>
      </c>
      <c r="U28">
        <v>0.84489999999999998</v>
      </c>
    </row>
    <row r="29" spans="1:21" s="3" customFormat="1">
      <c r="A29" s="3">
        <v>6</v>
      </c>
      <c r="B29" s="3">
        <v>-4.3999999999999997E-2</v>
      </c>
      <c r="C29" s="10">
        <f t="shared" ref="C29:C44" si="17">+(B29*B$1)+B$2</f>
        <v>-2.6348055009035358E-2</v>
      </c>
      <c r="D29" s="3">
        <v>47.77</v>
      </c>
      <c r="E29" s="3">
        <f t="shared" si="11"/>
        <v>1.8840276324052752</v>
      </c>
      <c r="F29" s="3">
        <f t="shared" si="16"/>
        <v>-8.9688305625487463E-2</v>
      </c>
      <c r="G29" s="3">
        <f t="shared" si="12"/>
        <v>-3.3246277804567306E-2</v>
      </c>
      <c r="H29" s="3">
        <v>0.32069999999999999</v>
      </c>
      <c r="I29" s="3">
        <f t="shared" si="13"/>
        <v>-0.1036678447289283</v>
      </c>
      <c r="O29" s="3">
        <f t="shared" si="14"/>
        <v>-2.6364000000000002E-2</v>
      </c>
      <c r="S29" s="3">
        <v>0.17</v>
      </c>
      <c r="T29" s="3">
        <f t="shared" si="15"/>
        <v>0.30235999999999996</v>
      </c>
      <c r="U29" s="3">
        <v>1.2826</v>
      </c>
    </row>
    <row r="30" spans="1:21">
      <c r="A30">
        <v>7</v>
      </c>
      <c r="B30">
        <v>1.6E-2</v>
      </c>
      <c r="C30" s="10">
        <f t="shared" si="17"/>
        <v>2.2063361485083699E-2</v>
      </c>
      <c r="D30" s="6">
        <v>60.65</v>
      </c>
      <c r="E30" s="6">
        <f t="shared" si="11"/>
        <v>1.4839241549876341</v>
      </c>
      <c r="F30" s="3">
        <f t="shared" si="16"/>
        <v>1.1973145052131674E-3</v>
      </c>
      <c r="G30" s="6">
        <f t="shared" si="12"/>
        <v>5.7639342326133325E-2</v>
      </c>
      <c r="H30" s="6">
        <v>0.26600000000000001</v>
      </c>
      <c r="I30" s="6">
        <f t="shared" si="13"/>
        <v>0.21668925686516285</v>
      </c>
      <c r="J30">
        <v>0.21668925686516285</v>
      </c>
      <c r="O30">
        <f t="shared" si="14"/>
        <v>2.1996000000000002E-2</v>
      </c>
      <c r="S30">
        <v>0.16700000000000001</v>
      </c>
      <c r="T30">
        <f t="shared" si="15"/>
        <v>0.29663600000000001</v>
      </c>
      <c r="U30" s="6">
        <v>1.0993999999999999</v>
      </c>
    </row>
    <row r="31" spans="1:21" s="3" customFormat="1">
      <c r="A31" s="3">
        <v>8</v>
      </c>
      <c r="B31" s="3">
        <v>3.3000000000000002E-2</v>
      </c>
      <c r="C31" s="10">
        <f t="shared" si="17"/>
        <v>3.5779929491750767E-2</v>
      </c>
      <c r="D31" s="3">
        <v>46.06</v>
      </c>
      <c r="E31" s="3">
        <f t="shared" si="11"/>
        <v>1.9539730785931393</v>
      </c>
      <c r="F31" s="3">
        <f t="shared" si="16"/>
        <v>2.8378381357820552E-2</v>
      </c>
      <c r="G31" s="3">
        <f t="shared" si="12"/>
        <v>8.4820409178740702E-2</v>
      </c>
      <c r="H31" s="3">
        <v>0.30149999999999999</v>
      </c>
      <c r="I31" s="3">
        <f t="shared" si="13"/>
        <v>0.28132805697758112</v>
      </c>
      <c r="J31" s="3">
        <v>0.28132805697758112</v>
      </c>
      <c r="O31" s="3">
        <f t="shared" si="14"/>
        <v>3.5698000000000008E-2</v>
      </c>
      <c r="S31" s="3">
        <v>0.16800000000000001</v>
      </c>
      <c r="T31" s="3">
        <f t="shared" si="15"/>
        <v>0.29854399999999998</v>
      </c>
      <c r="U31" s="3">
        <v>1.2566999999999999</v>
      </c>
    </row>
    <row r="32" spans="1:21">
      <c r="A32">
        <v>9</v>
      </c>
      <c r="B32">
        <v>0.01</v>
      </c>
      <c r="C32" s="10">
        <f t="shared" si="17"/>
        <v>1.7222219835671793E-2</v>
      </c>
      <c r="D32" s="6">
        <v>50.74</v>
      </c>
      <c r="E32" s="6">
        <f t="shared" si="11"/>
        <v>1.7737485218762317</v>
      </c>
      <c r="F32" s="3">
        <f t="shared" si="16"/>
        <v>-7.155806537364859E-3</v>
      </c>
      <c r="G32" s="6">
        <f t="shared" si="12"/>
        <v>4.9286221283555295E-2</v>
      </c>
      <c r="H32" s="6">
        <v>0.34</v>
      </c>
      <c r="I32" s="6">
        <f t="shared" si="13"/>
        <v>0.14495947436339793</v>
      </c>
      <c r="J32">
        <v>0.14495947436339793</v>
      </c>
      <c r="O32">
        <f t="shared" si="14"/>
        <v>1.7160000000000002E-2</v>
      </c>
      <c r="S32">
        <v>0.16900000000000001</v>
      </c>
      <c r="T32">
        <f t="shared" si="15"/>
        <v>0.300452</v>
      </c>
      <c r="U32" s="6">
        <v>1.381</v>
      </c>
    </row>
    <row r="33" spans="1:21">
      <c r="A33" t="s">
        <v>40</v>
      </c>
      <c r="B33">
        <v>-2.3E-2</v>
      </c>
      <c r="C33" s="10">
        <f t="shared" si="17"/>
        <v>-9.4040592360936891E-3</v>
      </c>
      <c r="D33">
        <v>48.89</v>
      </c>
      <c r="E33" s="6">
        <f t="shared" si="11"/>
        <v>1.840867253016977</v>
      </c>
      <c r="F33" s="3">
        <f t="shared" si="16"/>
        <v>-5.6442027820920157E-2</v>
      </c>
      <c r="I33" s="10">
        <f t="shared" ref="I33:J33" si="18">AVERAGE(I24:I32)</f>
        <v>-1.9315473433149377E-3</v>
      </c>
      <c r="J33" s="10">
        <f t="shared" si="18"/>
        <v>0.15031865026581914</v>
      </c>
      <c r="O33">
        <f t="shared" si="14"/>
        <v>-9.4380000000000019E-3</v>
      </c>
      <c r="S33">
        <v>0.16600000000000001</v>
      </c>
      <c r="T33">
        <f t="shared" si="15"/>
        <v>0.29472799999999999</v>
      </c>
    </row>
    <row r="34" spans="1:21">
      <c r="A34" s="12" t="s">
        <v>41</v>
      </c>
      <c r="B34" s="12">
        <v>1.4999999999999999E-2</v>
      </c>
      <c r="C34" s="10">
        <f t="shared" si="17"/>
        <v>2.1256504543515048E-2</v>
      </c>
      <c r="I34" s="10">
        <f t="shared" ref="I34:J34" si="19">+STDEV(I24:I32)</f>
        <v>0.21191091100772111</v>
      </c>
      <c r="J34" s="10">
        <f t="shared" si="19"/>
        <v>0.10278811237920281</v>
      </c>
      <c r="O34" s="12">
        <f t="shared" si="14"/>
        <v>2.1190000000000001E-2</v>
      </c>
    </row>
    <row r="35" spans="1:21">
      <c r="I35" s="10">
        <f>(I34/3)</f>
        <v>7.0636970335907032E-2</v>
      </c>
      <c r="J35" s="10">
        <f>(J34/2.24)</f>
        <v>4.5887550169286966E-2</v>
      </c>
    </row>
    <row r="36" spans="1:21">
      <c r="G36" s="10"/>
      <c r="I36" s="10">
        <f t="shared" ref="I36:J36" si="20">+(I35/I33)*100</f>
        <v>-3657.014702765674</v>
      </c>
      <c r="J36" s="10">
        <f t="shared" si="20"/>
        <v>30.526850851934046</v>
      </c>
    </row>
    <row r="37" spans="1:21">
      <c r="A37" s="2" t="s">
        <v>76</v>
      </c>
      <c r="D37" t="s">
        <v>25</v>
      </c>
      <c r="E37" t="s">
        <v>25</v>
      </c>
      <c r="F37" t="s">
        <v>26</v>
      </c>
      <c r="G37" t="s">
        <v>26</v>
      </c>
      <c r="I37" t="s">
        <v>26</v>
      </c>
      <c r="J37" t="s">
        <v>26</v>
      </c>
    </row>
    <row r="38" spans="1:21">
      <c r="A38" t="s">
        <v>27</v>
      </c>
      <c r="B38" t="s">
        <v>28</v>
      </c>
      <c r="D38" t="s">
        <v>43</v>
      </c>
      <c r="E38" t="s">
        <v>66</v>
      </c>
      <c r="F38" s="7" t="s">
        <v>31</v>
      </c>
      <c r="G38" t="s">
        <v>32</v>
      </c>
      <c r="H38" t="s">
        <v>33</v>
      </c>
      <c r="I38" t="s">
        <v>34</v>
      </c>
      <c r="J38" t="s">
        <v>34</v>
      </c>
      <c r="O38" t="s">
        <v>16</v>
      </c>
      <c r="S38" t="s">
        <v>35</v>
      </c>
      <c r="T38" t="s">
        <v>16</v>
      </c>
      <c r="U38" t="s">
        <v>36</v>
      </c>
    </row>
    <row r="39" spans="1:21">
      <c r="A39">
        <v>1</v>
      </c>
      <c r="B39">
        <v>0.02</v>
      </c>
      <c r="C39" s="10">
        <f t="shared" si="17"/>
        <v>2.52907892513583E-2</v>
      </c>
      <c r="D39" s="6">
        <v>45.95</v>
      </c>
      <c r="E39" s="6">
        <f t="shared" ref="E39:E48" si="21">((25*3600)/D39)/1000</f>
        <v>1.958650707290533</v>
      </c>
      <c r="F39" s="3">
        <f>+(C39-C$49)*E39</f>
        <v>7.9017545964285667E-3</v>
      </c>
      <c r="G39" s="6">
        <f t="shared" ref="G39:G47" si="22">+F39-F$48</f>
        <v>1.0872387639634891E-2</v>
      </c>
      <c r="H39" s="6">
        <v>0.2427</v>
      </c>
      <c r="I39" s="6">
        <f t="shared" ref="I39:I47" si="23">+G39/H39</f>
        <v>4.479764169606465E-2</v>
      </c>
      <c r="J39">
        <v>4.479764169606465E-2</v>
      </c>
      <c r="O39">
        <f t="shared" ref="O39:O49" si="24">(B39*0.806)+0.0091</f>
        <v>2.5220000000000003E-2</v>
      </c>
      <c r="S39">
        <v>0.13900000000000001</v>
      </c>
      <c r="T39">
        <f t="shared" ref="T39:T48" si="25">(S39*1.908)-0.022</f>
        <v>0.24321200000000001</v>
      </c>
      <c r="U39" s="6">
        <v>0.95840000000000003</v>
      </c>
    </row>
    <row r="40" spans="1:21">
      <c r="A40">
        <v>2</v>
      </c>
      <c r="B40">
        <v>1.7000000000000001E-2</v>
      </c>
      <c r="C40" s="10">
        <f t="shared" si="17"/>
        <v>2.287021842665235E-2</v>
      </c>
      <c r="D40">
        <v>48.51</v>
      </c>
      <c r="E40" s="6">
        <f t="shared" si="21"/>
        <v>1.855287569573284</v>
      </c>
      <c r="F40" s="3">
        <f t="shared" ref="F40:F48" si="26">+(C40-C$49)*E40</f>
        <v>2.9939033082324717E-3</v>
      </c>
      <c r="G40" s="6">
        <f t="shared" si="22"/>
        <v>5.9645363514387959E-3</v>
      </c>
      <c r="H40">
        <v>0.33650000000000002</v>
      </c>
      <c r="I40" s="6">
        <f t="shared" si="23"/>
        <v>1.7725219469357491E-2</v>
      </c>
      <c r="J40">
        <v>1.7725219469357491E-2</v>
      </c>
      <c r="O40">
        <f t="shared" si="24"/>
        <v>2.2802000000000003E-2</v>
      </c>
      <c r="S40">
        <v>0.13100000000000001</v>
      </c>
      <c r="T40">
        <f t="shared" si="25"/>
        <v>0.22794800000000001</v>
      </c>
      <c r="U40">
        <v>1.4191</v>
      </c>
    </row>
    <row r="41" spans="1:21">
      <c r="A41">
        <v>3</v>
      </c>
      <c r="B41">
        <v>-2E-3</v>
      </c>
      <c r="C41" s="10">
        <f t="shared" si="17"/>
        <v>7.5399365368479798E-3</v>
      </c>
      <c r="D41">
        <v>46.79</v>
      </c>
      <c r="E41" s="6">
        <f t="shared" si="21"/>
        <v>1.9234879247702501</v>
      </c>
      <c r="F41" s="3">
        <f t="shared" si="26"/>
        <v>-2.6383652930114045E-2</v>
      </c>
      <c r="G41" s="6">
        <f t="shared" si="22"/>
        <v>-2.3413019886907721E-2</v>
      </c>
      <c r="H41">
        <v>0.1741</v>
      </c>
      <c r="I41" s="6">
        <f t="shared" si="23"/>
        <v>-0.13448029802933786</v>
      </c>
      <c r="O41">
        <f t="shared" si="24"/>
        <v>7.4879999999999999E-3</v>
      </c>
      <c r="S41">
        <v>0.14699999999999999</v>
      </c>
      <c r="T41">
        <f t="shared" si="25"/>
        <v>0.25847599999999993</v>
      </c>
      <c r="U41">
        <v>0.74180000000000001</v>
      </c>
    </row>
    <row r="42" spans="1:21">
      <c r="A42">
        <v>4</v>
      </c>
      <c r="B42">
        <v>-1E-3</v>
      </c>
      <c r="C42" s="10">
        <f t="shared" si="17"/>
        <v>8.3467934784166309E-3</v>
      </c>
      <c r="D42">
        <v>48.24</v>
      </c>
      <c r="E42" s="6">
        <f t="shared" si="21"/>
        <v>1.8656716417910448</v>
      </c>
      <c r="F42" s="3">
        <f t="shared" si="26"/>
        <v>-2.4085281837870183E-2</v>
      </c>
      <c r="G42" s="6">
        <f t="shared" si="22"/>
        <v>-2.1114648794663859E-2</v>
      </c>
      <c r="H42">
        <v>0.3175</v>
      </c>
      <c r="I42" s="6">
        <f t="shared" si="23"/>
        <v>-6.650283084933499E-2</v>
      </c>
      <c r="O42">
        <f t="shared" si="24"/>
        <v>8.294000000000001E-3</v>
      </c>
      <c r="S42">
        <v>0.13500000000000001</v>
      </c>
      <c r="T42">
        <f t="shared" si="25"/>
        <v>0.23558000000000004</v>
      </c>
      <c r="U42">
        <v>1.3603000000000001</v>
      </c>
    </row>
    <row r="43" spans="1:21">
      <c r="A43">
        <v>5</v>
      </c>
      <c r="B43">
        <v>4.0000000000000001E-3</v>
      </c>
      <c r="C43" s="10">
        <f t="shared" si="17"/>
        <v>1.2381078186259886E-2</v>
      </c>
      <c r="D43">
        <v>49.91</v>
      </c>
      <c r="E43" s="6">
        <f t="shared" si="21"/>
        <v>1.8032458425165299</v>
      </c>
      <c r="F43" s="3">
        <f t="shared" si="26"/>
        <v>-1.6004575679281999E-2</v>
      </c>
      <c r="G43" s="6">
        <f t="shared" si="22"/>
        <v>-1.3033942636075675E-2</v>
      </c>
      <c r="H43">
        <v>0.21099999999999999</v>
      </c>
      <c r="I43" s="6">
        <f t="shared" si="23"/>
        <v>-6.17722399814013E-2</v>
      </c>
      <c r="O43">
        <f t="shared" si="24"/>
        <v>1.2324000000000002E-2</v>
      </c>
      <c r="S43">
        <v>0.155</v>
      </c>
      <c r="T43">
        <f t="shared" si="25"/>
        <v>0.27373999999999998</v>
      </c>
      <c r="U43">
        <v>0.84489999999999998</v>
      </c>
    </row>
    <row r="44" spans="1:21" s="3" customFormat="1">
      <c r="A44" s="3">
        <v>6</v>
      </c>
      <c r="B44" s="3">
        <v>6.3E-2</v>
      </c>
      <c r="C44" s="10">
        <f t="shared" si="17"/>
        <v>5.9985637738810292E-2</v>
      </c>
      <c r="D44" s="3">
        <v>47.77</v>
      </c>
      <c r="E44" s="3">
        <f t="shared" si="21"/>
        <v>1.8840276324052752</v>
      </c>
      <c r="F44" s="3">
        <f t="shared" si="26"/>
        <v>7.2966757119040646E-2</v>
      </c>
      <c r="G44" s="3">
        <f t="shared" si="22"/>
        <v>7.5937390162246973E-2</v>
      </c>
      <c r="H44" s="3">
        <v>0.32069999999999999</v>
      </c>
      <c r="I44" s="3">
        <f t="shared" si="23"/>
        <v>0.23678637406375733</v>
      </c>
      <c r="J44" s="3">
        <v>0.23678637406375733</v>
      </c>
      <c r="K44"/>
      <c r="O44" s="3">
        <f t="shared" si="24"/>
        <v>5.9878000000000001E-2</v>
      </c>
      <c r="S44" s="3">
        <v>0.14899999999999999</v>
      </c>
      <c r="T44" s="3">
        <f t="shared" si="25"/>
        <v>0.26229199999999997</v>
      </c>
      <c r="U44" s="3">
        <v>1.2826</v>
      </c>
    </row>
    <row r="45" spans="1:21">
      <c r="A45">
        <v>7</v>
      </c>
      <c r="B45">
        <v>3.9E-2</v>
      </c>
      <c r="C45" s="10">
        <f t="shared" ref="C45:C60" si="27">+(B45*B$1)+B$2</f>
        <v>4.0621071141162667E-2</v>
      </c>
      <c r="D45" s="6">
        <v>60.65</v>
      </c>
      <c r="E45" s="6">
        <f t="shared" si="21"/>
        <v>1.4839241549876341</v>
      </c>
      <c r="F45" s="3">
        <f t="shared" si="26"/>
        <v>2.8735548125116007E-2</v>
      </c>
      <c r="G45" s="6">
        <f t="shared" si="22"/>
        <v>3.1706181168322328E-2</v>
      </c>
      <c r="H45" s="6">
        <v>0.26600000000000001</v>
      </c>
      <c r="I45" s="6">
        <f t="shared" si="23"/>
        <v>0.11919616980572303</v>
      </c>
      <c r="J45">
        <v>0.11919616980572303</v>
      </c>
      <c r="O45">
        <f t="shared" si="24"/>
        <v>4.0534000000000001E-2</v>
      </c>
      <c r="S45">
        <v>0.14599999999999999</v>
      </c>
      <c r="T45">
        <f t="shared" si="25"/>
        <v>0.25656799999999996</v>
      </c>
      <c r="U45" s="6">
        <v>1.0993999999999999</v>
      </c>
    </row>
    <row r="46" spans="1:21" s="3" customFormat="1">
      <c r="A46" s="3">
        <v>8</v>
      </c>
      <c r="B46" s="3">
        <v>5.5E-2</v>
      </c>
      <c r="C46" s="10">
        <f t="shared" si="27"/>
        <v>5.3530782206261084E-2</v>
      </c>
      <c r="D46" s="3">
        <v>46.06</v>
      </c>
      <c r="E46" s="3">
        <f t="shared" si="21"/>
        <v>1.9539730785931393</v>
      </c>
      <c r="F46" s="3">
        <f t="shared" si="26"/>
        <v>6.3063069684045653E-2</v>
      </c>
      <c r="G46" s="3">
        <f t="shared" si="22"/>
        <v>6.6033702727251981E-2</v>
      </c>
      <c r="H46" s="3">
        <v>0.30149999999999999</v>
      </c>
      <c r="I46" s="3">
        <f t="shared" si="23"/>
        <v>0.21901725614345599</v>
      </c>
      <c r="J46" s="3">
        <v>0.21901725614345599</v>
      </c>
      <c r="K46"/>
      <c r="O46" s="3">
        <f t="shared" si="24"/>
        <v>5.3430000000000005E-2</v>
      </c>
      <c r="S46" s="3">
        <v>0.17899999999999999</v>
      </c>
      <c r="T46" s="3">
        <f t="shared" si="25"/>
        <v>0.31953199999999993</v>
      </c>
      <c r="U46" s="3">
        <v>1.2566999999999999</v>
      </c>
    </row>
    <row r="47" spans="1:21">
      <c r="A47">
        <v>9</v>
      </c>
      <c r="B47">
        <v>1.7000000000000001E-2</v>
      </c>
      <c r="C47" s="10">
        <f t="shared" si="27"/>
        <v>2.287021842665235E-2</v>
      </c>
      <c r="D47" s="6">
        <v>50.74</v>
      </c>
      <c r="E47" s="6">
        <f t="shared" si="21"/>
        <v>1.7737485218762317</v>
      </c>
      <c r="F47" s="3">
        <f t="shared" si="26"/>
        <v>2.8623226149459436E-3</v>
      </c>
      <c r="G47" s="6">
        <f t="shared" si="22"/>
        <v>5.8329556581522678E-3</v>
      </c>
      <c r="H47" s="6">
        <v>0.34</v>
      </c>
      <c r="I47" s="6">
        <f t="shared" si="23"/>
        <v>1.7155751935741963E-2</v>
      </c>
      <c r="J47">
        <v>1.7155751935741963E-2</v>
      </c>
      <c r="O47">
        <f t="shared" si="24"/>
        <v>2.2802000000000003E-2</v>
      </c>
      <c r="S47">
        <v>0.192</v>
      </c>
      <c r="T47">
        <f t="shared" si="25"/>
        <v>0.34433599999999998</v>
      </c>
      <c r="U47" s="6">
        <v>1.381</v>
      </c>
    </row>
    <row r="48" spans="1:21">
      <c r="A48" t="s">
        <v>40</v>
      </c>
      <c r="B48">
        <v>1.2999999999999999E-2</v>
      </c>
      <c r="C48" s="10">
        <f t="shared" si="27"/>
        <v>1.9642790660377746E-2</v>
      </c>
      <c r="D48">
        <v>48.89</v>
      </c>
      <c r="E48" s="6">
        <f t="shared" si="21"/>
        <v>1.840867253016977</v>
      </c>
      <c r="F48" s="3">
        <f t="shared" si="26"/>
        <v>-2.9706330432063242E-3</v>
      </c>
      <c r="I48" s="10">
        <f t="shared" ref="I48:J48" si="28">AVERAGE(I39:I47)</f>
        <v>4.3547004917114031E-2</v>
      </c>
      <c r="J48" s="10">
        <f t="shared" si="28"/>
        <v>0.10911306885235007</v>
      </c>
      <c r="O48">
        <f t="shared" si="24"/>
        <v>1.9577999999999998E-2</v>
      </c>
      <c r="S48">
        <v>0.17299999999999999</v>
      </c>
      <c r="T48">
        <f t="shared" si="25"/>
        <v>0.30808399999999997</v>
      </c>
    </row>
    <row r="49" spans="1:21">
      <c r="A49" s="12" t="s">
        <v>41</v>
      </c>
      <c r="B49" s="12">
        <v>1.4999999999999999E-2</v>
      </c>
      <c r="C49" s="10">
        <f t="shared" si="27"/>
        <v>2.1256504543515048E-2</v>
      </c>
      <c r="I49" s="10">
        <f t="shared" ref="I49:J49" si="29">+STDEV(I39:I47)</f>
        <v>0.12753220976706503</v>
      </c>
      <c r="J49" s="10">
        <f t="shared" si="29"/>
        <v>9.9423773306191773E-2</v>
      </c>
      <c r="O49" s="12">
        <f t="shared" si="24"/>
        <v>2.1190000000000001E-2</v>
      </c>
    </row>
    <row r="50" spans="1:21">
      <c r="G50" s="10"/>
      <c r="I50" s="10">
        <f>(I49/3)</f>
        <v>4.2510736589021679E-2</v>
      </c>
      <c r="J50" s="10">
        <f>(J49/2.45)</f>
        <v>4.0581131961710926E-2</v>
      </c>
    </row>
    <row r="51" spans="1:21">
      <c r="I51" s="10">
        <f t="shared" ref="I51:J51" si="30">+(I50/I48)*100</f>
        <v>97.620345348515357</v>
      </c>
      <c r="J51" s="10">
        <f t="shared" si="30"/>
        <v>37.191816148645415</v>
      </c>
    </row>
    <row r="52" spans="1:21">
      <c r="A52" s="2" t="s">
        <v>77</v>
      </c>
      <c r="D52" t="s">
        <v>25</v>
      </c>
      <c r="E52" t="s">
        <v>25</v>
      </c>
      <c r="F52" t="s">
        <v>26</v>
      </c>
      <c r="G52" t="s">
        <v>26</v>
      </c>
      <c r="I52" t="s">
        <v>26</v>
      </c>
      <c r="J52" t="s">
        <v>26</v>
      </c>
    </row>
    <row r="53" spans="1:21">
      <c r="A53" t="s">
        <v>27</v>
      </c>
      <c r="B53" t="s">
        <v>28</v>
      </c>
      <c r="D53" t="s">
        <v>43</v>
      </c>
      <c r="E53" t="s">
        <v>66</v>
      </c>
      <c r="F53" s="7" t="s">
        <v>31</v>
      </c>
      <c r="G53" t="s">
        <v>32</v>
      </c>
      <c r="H53" t="s">
        <v>33</v>
      </c>
      <c r="I53" t="s">
        <v>34</v>
      </c>
      <c r="J53" t="s">
        <v>34</v>
      </c>
      <c r="O53" t="s">
        <v>16</v>
      </c>
      <c r="S53" t="s">
        <v>35</v>
      </c>
      <c r="T53" t="s">
        <v>16</v>
      </c>
      <c r="U53" t="s">
        <v>36</v>
      </c>
    </row>
    <row r="54" spans="1:21">
      <c r="A54">
        <v>1</v>
      </c>
      <c r="B54">
        <v>-5.0000000000000001E-3</v>
      </c>
      <c r="C54" s="10">
        <f t="shared" si="27"/>
        <v>5.1193657121420275E-3</v>
      </c>
      <c r="D54" s="6">
        <v>45.95</v>
      </c>
      <c r="E54" s="6">
        <f t="shared" ref="E54:E63" si="31">((25*3600)/D54)/1000</f>
        <v>1.958650707290533</v>
      </c>
      <c r="F54" s="3">
        <f>+(C54-C$64)*E54</f>
        <v>-3.1607018385714294E-2</v>
      </c>
      <c r="G54" s="6">
        <f t="shared" ref="G54:G62" si="32">+F54-F$63</f>
        <v>4.4144124216046965E-2</v>
      </c>
      <c r="H54" s="6">
        <v>0.2427</v>
      </c>
      <c r="I54" s="6">
        <f t="shared" ref="I54:I62" si="33">+G54/H54</f>
        <v>0.1818876152288709</v>
      </c>
      <c r="J54">
        <v>0.1818876152288709</v>
      </c>
      <c r="O54">
        <f t="shared" ref="O54:O64" si="34">(B54*0.806)+0.0091</f>
        <v>5.0699999999999999E-3</v>
      </c>
      <c r="S54">
        <v>0.13300000000000001</v>
      </c>
      <c r="T54">
        <f t="shared" ref="T54:T63" si="35">(S54*1.908)-0.022</f>
        <v>0.231764</v>
      </c>
      <c r="U54" s="6">
        <v>0.95840000000000003</v>
      </c>
    </row>
    <row r="55" spans="1:21">
      <c r="A55">
        <v>2</v>
      </c>
      <c r="B55">
        <v>1E-3</v>
      </c>
      <c r="C55" s="10">
        <f t="shared" si="27"/>
        <v>9.960507361553933E-3</v>
      </c>
      <c r="D55">
        <v>48.51</v>
      </c>
      <c r="E55" s="6">
        <f t="shared" si="31"/>
        <v>1.855287569573284</v>
      </c>
      <c r="F55" s="3">
        <f t="shared" ref="F55:F63" si="36">+(C55-C$64)*E55</f>
        <v>-2.0957323157627303E-2</v>
      </c>
      <c r="G55" s="6">
        <f t="shared" si="32"/>
        <v>5.4793819444133959E-2</v>
      </c>
      <c r="H55">
        <v>0.33650000000000002</v>
      </c>
      <c r="I55" s="6">
        <f t="shared" si="33"/>
        <v>0.16283453029460312</v>
      </c>
      <c r="J55">
        <v>0.16283453029460312</v>
      </c>
      <c r="O55">
        <f t="shared" si="34"/>
        <v>9.9059999999999999E-3</v>
      </c>
      <c r="S55">
        <v>0.11700000000000001</v>
      </c>
      <c r="T55">
        <f t="shared" si="35"/>
        <v>0.201236</v>
      </c>
      <c r="U55">
        <v>1.4191</v>
      </c>
    </row>
    <row r="56" spans="1:21">
      <c r="A56">
        <v>3</v>
      </c>
      <c r="B56">
        <v>5.0000000000000001E-3</v>
      </c>
      <c r="C56" s="10">
        <f t="shared" si="27"/>
        <v>1.3187935127828537E-2</v>
      </c>
      <c r="D56">
        <v>46.79</v>
      </c>
      <c r="E56" s="6">
        <f t="shared" si="31"/>
        <v>1.9234879247702501</v>
      </c>
      <c r="F56" s="3">
        <f t="shared" si="36"/>
        <v>-1.5519795841243555E-2</v>
      </c>
      <c r="G56" s="6">
        <f t="shared" si="32"/>
        <v>6.0231346760517702E-2</v>
      </c>
      <c r="H56">
        <v>0.1741</v>
      </c>
      <c r="I56" s="6">
        <f t="shared" si="33"/>
        <v>0.34595833865891845</v>
      </c>
      <c r="J56">
        <v>0.34595833865891845</v>
      </c>
      <c r="O56">
        <f t="shared" si="34"/>
        <v>1.3130000000000001E-2</v>
      </c>
      <c r="S56">
        <v>0.109</v>
      </c>
      <c r="T56">
        <f t="shared" si="35"/>
        <v>0.185972</v>
      </c>
      <c r="U56">
        <v>0.74180000000000001</v>
      </c>
    </row>
    <row r="57" spans="1:21">
      <c r="A57">
        <v>4</v>
      </c>
      <c r="B57">
        <v>3.9E-2</v>
      </c>
      <c r="C57" s="10">
        <f t="shared" si="27"/>
        <v>4.0621071141162667E-2</v>
      </c>
      <c r="D57">
        <v>48.24</v>
      </c>
      <c r="E57" s="6">
        <f t="shared" si="31"/>
        <v>1.8656716417910448</v>
      </c>
      <c r="F57" s="3">
        <f t="shared" si="36"/>
        <v>3.6127922756805257E-2</v>
      </c>
      <c r="G57" s="6">
        <f t="shared" si="32"/>
        <v>0.11187906535856651</v>
      </c>
      <c r="H57">
        <v>0.3175</v>
      </c>
      <c r="I57" s="6">
        <f t="shared" si="33"/>
        <v>0.35237500900335911</v>
      </c>
      <c r="J57">
        <v>0.35237500900335911</v>
      </c>
      <c r="O57">
        <f t="shared" si="34"/>
        <v>4.0534000000000001E-2</v>
      </c>
      <c r="S57">
        <v>0.115</v>
      </c>
      <c r="T57">
        <f t="shared" si="35"/>
        <v>0.19742000000000001</v>
      </c>
      <c r="U57">
        <v>1.3603000000000001</v>
      </c>
    </row>
    <row r="58" spans="1:21">
      <c r="A58">
        <v>5</v>
      </c>
      <c r="B58">
        <v>-2.1999999999999999E-2</v>
      </c>
      <c r="C58" s="10">
        <f t="shared" si="27"/>
        <v>-8.597202294525038E-3</v>
      </c>
      <c r="D58">
        <v>49.91</v>
      </c>
      <c r="E58" s="6">
        <f t="shared" si="31"/>
        <v>1.8032458425165299</v>
      </c>
      <c r="F58" s="3">
        <f t="shared" si="36"/>
        <v>-5.3833572739403084E-2</v>
      </c>
      <c r="G58" s="6">
        <f t="shared" si="32"/>
        <v>2.1917569862358176E-2</v>
      </c>
      <c r="H58">
        <v>0.21099999999999999</v>
      </c>
      <c r="I58" s="6">
        <f t="shared" si="33"/>
        <v>0.10387473868416197</v>
      </c>
      <c r="J58">
        <v>0.10387473868416197</v>
      </c>
      <c r="O58">
        <f t="shared" si="34"/>
        <v>-8.6320000000000008E-3</v>
      </c>
      <c r="S58">
        <v>0.14699999999999999</v>
      </c>
      <c r="T58">
        <f t="shared" si="35"/>
        <v>0.25847599999999993</v>
      </c>
      <c r="U58">
        <v>0.84489999999999998</v>
      </c>
    </row>
    <row r="59" spans="1:21" s="3" customFormat="1">
      <c r="A59" s="3">
        <v>6</v>
      </c>
      <c r="B59" s="3">
        <v>0.02</v>
      </c>
      <c r="C59" s="10">
        <f t="shared" si="27"/>
        <v>2.52907892513583E-2</v>
      </c>
      <c r="D59" s="3">
        <v>47.77</v>
      </c>
      <c r="E59" s="3">
        <f t="shared" si="31"/>
        <v>1.8840276324052752</v>
      </c>
      <c r="F59" s="3">
        <f t="shared" si="36"/>
        <v>7.6007038665667293E-3</v>
      </c>
      <c r="G59" s="3">
        <f t="shared" si="32"/>
        <v>8.3351846468327995E-2</v>
      </c>
      <c r="H59" s="3">
        <v>0.32069999999999999</v>
      </c>
      <c r="I59" s="3">
        <f t="shared" si="33"/>
        <v>0.25990597589126285</v>
      </c>
      <c r="J59" s="3">
        <v>0.25990597589126285</v>
      </c>
      <c r="O59" s="3">
        <f t="shared" si="34"/>
        <v>2.5220000000000003E-2</v>
      </c>
      <c r="S59" s="3">
        <v>0.151</v>
      </c>
      <c r="T59" s="3">
        <f t="shared" si="35"/>
        <v>0.26610799999999996</v>
      </c>
      <c r="U59" s="3">
        <v>1.2826</v>
      </c>
    </row>
    <row r="60" spans="1:21">
      <c r="A60">
        <v>7</v>
      </c>
      <c r="B60">
        <v>-2.9000000000000001E-2</v>
      </c>
      <c r="C60" s="10">
        <f t="shared" si="27"/>
        <v>-1.4245200885505595E-2</v>
      </c>
      <c r="D60" s="6">
        <v>60.65</v>
      </c>
      <c r="E60" s="6">
        <f t="shared" si="31"/>
        <v>1.4839241549876341</v>
      </c>
      <c r="F60" s="3">
        <f t="shared" si="36"/>
        <v>-5.2681838229379364E-2</v>
      </c>
      <c r="G60" s="6">
        <f t="shared" si="32"/>
        <v>2.3069304372381895E-2</v>
      </c>
      <c r="H60" s="6">
        <v>0.26600000000000001</v>
      </c>
      <c r="I60" s="6">
        <f t="shared" si="33"/>
        <v>8.6726708166849228E-2</v>
      </c>
      <c r="J60">
        <v>8.6726708166849228E-2</v>
      </c>
      <c r="O60">
        <f t="shared" si="34"/>
        <v>-1.4274000000000002E-2</v>
      </c>
      <c r="S60">
        <v>0.157</v>
      </c>
      <c r="T60">
        <f t="shared" si="35"/>
        <v>0.27755599999999997</v>
      </c>
      <c r="U60" s="6">
        <v>1.0993999999999999</v>
      </c>
    </row>
    <row r="61" spans="1:21" s="3" customFormat="1">
      <c r="A61" s="3">
        <v>8</v>
      </c>
      <c r="B61" s="3">
        <v>1E-3</v>
      </c>
      <c r="C61" s="10">
        <f t="shared" ref="C61:C76" si="37">+(B61*B$1)+B$2</f>
        <v>9.960507361553933E-3</v>
      </c>
      <c r="D61" s="3">
        <v>46.06</v>
      </c>
      <c r="E61" s="3">
        <f t="shared" si="31"/>
        <v>1.9539730785931393</v>
      </c>
      <c r="F61" s="3">
        <f t="shared" si="36"/>
        <v>-2.2072074389415986E-2</v>
      </c>
      <c r="G61" s="3">
        <f t="shared" si="32"/>
        <v>5.3679068212345277E-2</v>
      </c>
      <c r="H61" s="3">
        <v>0.30149999999999999</v>
      </c>
      <c r="I61" s="3">
        <f t="shared" si="33"/>
        <v>0.17804002723829279</v>
      </c>
      <c r="J61" s="3">
        <v>0.17804002723829279</v>
      </c>
      <c r="O61" s="3">
        <f t="shared" si="34"/>
        <v>9.9059999999999999E-3</v>
      </c>
      <c r="S61" s="3">
        <v>0.152</v>
      </c>
      <c r="T61" s="3">
        <f t="shared" si="35"/>
        <v>0.26801599999999998</v>
      </c>
      <c r="U61" s="3">
        <v>1.2566999999999999</v>
      </c>
    </row>
    <row r="62" spans="1:21">
      <c r="A62">
        <v>9</v>
      </c>
      <c r="B62">
        <v>4.0000000000000001E-3</v>
      </c>
      <c r="C62" s="10">
        <f t="shared" si="37"/>
        <v>1.2381078186259886E-2</v>
      </c>
      <c r="D62" s="6">
        <v>50.74</v>
      </c>
      <c r="E62" s="6">
        <f t="shared" si="31"/>
        <v>1.7737485218762317</v>
      </c>
      <c r="F62" s="3">
        <f t="shared" si="36"/>
        <v>-1.5742774382202691E-2</v>
      </c>
      <c r="G62" s="6">
        <f t="shared" si="32"/>
        <v>6.0008368219558572E-2</v>
      </c>
      <c r="H62" s="6">
        <v>0.34</v>
      </c>
      <c r="I62" s="6">
        <f t="shared" si="33"/>
        <v>0.17649520064576049</v>
      </c>
      <c r="J62">
        <v>0.17649520064576049</v>
      </c>
      <c r="O62">
        <f t="shared" si="34"/>
        <v>1.2324000000000002E-2</v>
      </c>
      <c r="S62">
        <v>0.19400000000000001</v>
      </c>
      <c r="T62">
        <f t="shared" si="35"/>
        <v>0.34815199999999996</v>
      </c>
      <c r="U62" s="6">
        <v>1.381</v>
      </c>
    </row>
    <row r="63" spans="1:21">
      <c r="A63" t="s">
        <v>40</v>
      </c>
      <c r="B63">
        <v>-3.5999999999999997E-2</v>
      </c>
      <c r="C63" s="10">
        <f t="shared" si="37"/>
        <v>-1.9893199476486149E-2</v>
      </c>
      <c r="D63">
        <v>48.89</v>
      </c>
      <c r="E63" s="6">
        <f t="shared" si="31"/>
        <v>1.840867253016977</v>
      </c>
      <c r="F63" s="3">
        <f t="shared" si="36"/>
        <v>-7.5751142601761259E-2</v>
      </c>
      <c r="I63" s="10">
        <f t="shared" ref="I63:J63" si="38">AVERAGE(I54:I62)</f>
        <v>0.20534423820134209</v>
      </c>
      <c r="J63" s="10">
        <f t="shared" si="38"/>
        <v>0.20534423820134209</v>
      </c>
      <c r="O63">
        <f t="shared" si="34"/>
        <v>-1.9916E-2</v>
      </c>
      <c r="S63">
        <v>0.186</v>
      </c>
      <c r="T63">
        <f t="shared" si="35"/>
        <v>0.33288799999999996</v>
      </c>
    </row>
    <row r="64" spans="1:21">
      <c r="A64" s="12" t="s">
        <v>41</v>
      </c>
      <c r="B64" s="12">
        <v>1.4999999999999999E-2</v>
      </c>
      <c r="C64" s="10">
        <f t="shared" si="37"/>
        <v>2.1256504543515048E-2</v>
      </c>
      <c r="I64" s="10">
        <f t="shared" ref="I64:J64" si="39">+STDEV(I54:I62)</f>
        <v>9.5307796851444762E-2</v>
      </c>
      <c r="J64" s="10">
        <f t="shared" si="39"/>
        <v>9.5307796851444762E-2</v>
      </c>
      <c r="O64" s="12">
        <f t="shared" si="34"/>
        <v>2.1190000000000001E-2</v>
      </c>
    </row>
    <row r="65" spans="1:21">
      <c r="I65" s="10">
        <f>(I64/3)</f>
        <v>3.1769265617148254E-2</v>
      </c>
      <c r="J65" s="10">
        <f>(J64/3)</f>
        <v>3.1769265617148254E-2</v>
      </c>
    </row>
    <row r="66" spans="1:21">
      <c r="I66" s="10">
        <f t="shared" ref="I66:J66" si="40">+(I65/I63)*100</f>
        <v>15.471223295780117</v>
      </c>
      <c r="J66" s="10">
        <f t="shared" si="40"/>
        <v>15.471223295780117</v>
      </c>
    </row>
    <row r="67" spans="1:21">
      <c r="A67" s="2" t="s">
        <v>78</v>
      </c>
      <c r="D67" t="s">
        <v>25</v>
      </c>
      <c r="E67" t="s">
        <v>25</v>
      </c>
      <c r="F67" t="s">
        <v>26</v>
      </c>
      <c r="G67" t="s">
        <v>26</v>
      </c>
      <c r="I67" t="s">
        <v>26</v>
      </c>
      <c r="J67" t="s">
        <v>26</v>
      </c>
    </row>
    <row r="68" spans="1:21">
      <c r="A68" t="s">
        <v>27</v>
      </c>
      <c r="B68" t="s">
        <v>28</v>
      </c>
      <c r="D68" t="s">
        <v>43</v>
      </c>
      <c r="E68" t="s">
        <v>66</v>
      </c>
      <c r="F68" s="7" t="s">
        <v>31</v>
      </c>
      <c r="G68" t="s">
        <v>32</v>
      </c>
      <c r="H68" t="s">
        <v>33</v>
      </c>
      <c r="I68" t="s">
        <v>34</v>
      </c>
      <c r="J68" t="s">
        <v>34</v>
      </c>
      <c r="O68" t="s">
        <v>16</v>
      </c>
      <c r="S68" t="s">
        <v>35</v>
      </c>
      <c r="T68" t="s">
        <v>16</v>
      </c>
      <c r="U68" t="s">
        <v>36</v>
      </c>
    </row>
    <row r="69" spans="1:21">
      <c r="A69">
        <v>1</v>
      </c>
      <c r="B69">
        <v>-3.4000000000000002E-2</v>
      </c>
      <c r="C69" s="10">
        <f t="shared" si="37"/>
        <v>-1.8279485593348851E-2</v>
      </c>
      <c r="D69" s="6">
        <v>45.95</v>
      </c>
      <c r="E69" s="6">
        <f t="shared" ref="E69:E78" si="41">((25*3600)/D69)/1000</f>
        <v>1.958650707290533</v>
      </c>
      <c r="F69" s="3">
        <f>+(C69-C$79)*E69</f>
        <v>-7.7437195045000018E-2</v>
      </c>
      <c r="G69" s="6">
        <f t="shared" ref="G69:G77" si="42">+F69-F$78</f>
        <v>-1.3568584616064042E-2</v>
      </c>
      <c r="H69" s="6">
        <v>0.2427</v>
      </c>
      <c r="I69" s="6">
        <f t="shared" ref="I69:I77" si="43">+G69/H69</f>
        <v>-5.5906817536316614E-2</v>
      </c>
      <c r="O69">
        <f t="shared" ref="O69:O79" si="44">(B69*0.806)+0.0091</f>
        <v>-1.8304000000000004E-2</v>
      </c>
      <c r="S69">
        <v>0.113</v>
      </c>
      <c r="T69">
        <f t="shared" ref="T69:T78" si="45">(S69*1.908)-0.022</f>
        <v>0.193604</v>
      </c>
      <c r="U69" s="6">
        <v>0.95840000000000003</v>
      </c>
    </row>
    <row r="70" spans="1:21">
      <c r="A70">
        <v>2</v>
      </c>
      <c r="B70">
        <v>-1.4E-2</v>
      </c>
      <c r="C70" s="10">
        <f t="shared" si="37"/>
        <v>-2.1423467619758312E-3</v>
      </c>
      <c r="D70">
        <v>48.51</v>
      </c>
      <c r="E70" s="6">
        <f t="shared" si="41"/>
        <v>1.855287569573284</v>
      </c>
      <c r="F70" s="3">
        <f t="shared" ref="F70:F78" si="46">+(C70-C$79)*E70</f>
        <v>-4.3411597969370837E-2</v>
      </c>
      <c r="G70" s="6">
        <f t="shared" si="42"/>
        <v>2.045701245956514E-2</v>
      </c>
      <c r="H70">
        <v>0.33650000000000002</v>
      </c>
      <c r="I70" s="6">
        <f t="shared" si="43"/>
        <v>6.0793499136894913E-2</v>
      </c>
      <c r="J70">
        <v>6.0793499136894913E-2</v>
      </c>
      <c r="O70">
        <f t="shared" si="44"/>
        <v>-2.1840000000000002E-3</v>
      </c>
      <c r="S70">
        <v>0.109</v>
      </c>
      <c r="T70">
        <f t="shared" si="45"/>
        <v>0.185972</v>
      </c>
      <c r="U70">
        <v>1.4191</v>
      </c>
    </row>
    <row r="71" spans="1:21">
      <c r="A71">
        <v>3</v>
      </c>
      <c r="B71">
        <v>-2.9000000000000001E-2</v>
      </c>
      <c r="C71" s="10">
        <f t="shared" si="37"/>
        <v>-1.4245200885505595E-2</v>
      </c>
      <c r="D71">
        <v>46.79</v>
      </c>
      <c r="E71" s="6">
        <f t="shared" si="41"/>
        <v>1.9234879247702501</v>
      </c>
      <c r="F71" s="3">
        <f t="shared" si="46"/>
        <v>-6.8287101701471647E-2</v>
      </c>
      <c r="G71" s="6">
        <f t="shared" si="42"/>
        <v>-4.4184912725356712E-3</v>
      </c>
      <c r="H71">
        <v>0.1741</v>
      </c>
      <c r="I71" s="6">
        <f t="shared" si="43"/>
        <v>-2.5379042346557558E-2</v>
      </c>
      <c r="O71">
        <f t="shared" si="44"/>
        <v>-1.4274000000000002E-2</v>
      </c>
      <c r="S71">
        <v>0.09</v>
      </c>
      <c r="T71">
        <f t="shared" si="45"/>
        <v>0.14971999999999999</v>
      </c>
      <c r="U71">
        <v>0.74180000000000001</v>
      </c>
    </row>
    <row r="72" spans="1:21">
      <c r="A72">
        <v>4</v>
      </c>
      <c r="B72">
        <v>-2.1999999999999999E-2</v>
      </c>
      <c r="C72" s="10">
        <f t="shared" si="37"/>
        <v>-8.597202294525038E-3</v>
      </c>
      <c r="D72">
        <v>48.24</v>
      </c>
      <c r="E72" s="6">
        <f t="shared" si="41"/>
        <v>1.8656716417910448</v>
      </c>
      <c r="F72" s="3">
        <f t="shared" si="46"/>
        <v>-5.5697214250074789E-2</v>
      </c>
      <c r="G72" s="6">
        <f t="shared" si="42"/>
        <v>8.1713961788611872E-3</v>
      </c>
      <c r="H72">
        <v>0.3175</v>
      </c>
      <c r="I72" s="6">
        <f t="shared" si="43"/>
        <v>2.5736680878302953E-2</v>
      </c>
      <c r="J72">
        <v>2.5736680878302953E-2</v>
      </c>
      <c r="O72">
        <f t="shared" si="44"/>
        <v>-8.6320000000000008E-3</v>
      </c>
      <c r="S72">
        <v>0.10100000000000001</v>
      </c>
      <c r="T72">
        <f t="shared" si="45"/>
        <v>0.170708</v>
      </c>
      <c r="U72">
        <v>1.3603000000000001</v>
      </c>
    </row>
    <row r="73" spans="1:21">
      <c r="A73">
        <v>5</v>
      </c>
      <c r="B73">
        <v>-2.7E-2</v>
      </c>
      <c r="C73" s="10">
        <f t="shared" si="37"/>
        <v>-1.2631487002368293E-2</v>
      </c>
      <c r="D73">
        <v>49.91</v>
      </c>
      <c r="E73" s="6">
        <f t="shared" si="41"/>
        <v>1.8032458425165299</v>
      </c>
      <c r="F73" s="3">
        <f t="shared" si="46"/>
        <v>-6.1108379866349455E-2</v>
      </c>
      <c r="G73" s="6">
        <f t="shared" si="42"/>
        <v>2.7602305625865214E-3</v>
      </c>
      <c r="H73">
        <v>0.21099999999999999</v>
      </c>
      <c r="I73" s="6">
        <f t="shared" si="43"/>
        <v>1.3081661434059344E-2</v>
      </c>
      <c r="J73">
        <v>1.3081661434059344E-2</v>
      </c>
      <c r="O73">
        <f t="shared" si="44"/>
        <v>-1.2662E-2</v>
      </c>
      <c r="S73">
        <v>0.115</v>
      </c>
      <c r="T73">
        <f t="shared" si="45"/>
        <v>0.19742000000000001</v>
      </c>
      <c r="U73">
        <v>0.84489999999999998</v>
      </c>
    </row>
    <row r="74" spans="1:21" s="3" customFormat="1">
      <c r="A74" s="3">
        <v>6</v>
      </c>
      <c r="B74" s="3">
        <v>8.9999999999999993E-3</v>
      </c>
      <c r="C74" s="10">
        <f t="shared" si="37"/>
        <v>1.6415362894103142E-2</v>
      </c>
      <c r="D74" s="3">
        <v>47.77</v>
      </c>
      <c r="E74" s="3">
        <f t="shared" si="41"/>
        <v>1.8840276324052752</v>
      </c>
      <c r="F74" s="3">
        <f t="shared" si="46"/>
        <v>-9.1208446398800824E-3</v>
      </c>
      <c r="G74" s="3">
        <f t="shared" si="42"/>
        <v>5.4747765789055894E-2</v>
      </c>
      <c r="H74" s="3">
        <v>0.32069999999999999</v>
      </c>
      <c r="I74" s="3">
        <f t="shared" si="43"/>
        <v>0.17071333267557187</v>
      </c>
      <c r="J74" s="3">
        <v>0.17071333267557187</v>
      </c>
      <c r="O74" s="3">
        <f t="shared" si="44"/>
        <v>1.6354E-2</v>
      </c>
      <c r="S74" s="3">
        <v>0.114</v>
      </c>
      <c r="T74" s="3">
        <f t="shared" si="45"/>
        <v>0.19551200000000002</v>
      </c>
      <c r="U74" s="3">
        <v>1.2826</v>
      </c>
    </row>
    <row r="75" spans="1:21">
      <c r="A75">
        <v>7</v>
      </c>
      <c r="B75">
        <v>7.0000000000000001E-3</v>
      </c>
      <c r="C75" s="10">
        <f t="shared" si="37"/>
        <v>1.4801649010965839E-2</v>
      </c>
      <c r="D75" s="6">
        <v>60.65</v>
      </c>
      <c r="E75" s="6">
        <f t="shared" si="41"/>
        <v>1.4839241549876341</v>
      </c>
      <c r="F75" s="3">
        <f t="shared" si="46"/>
        <v>-9.5785160417053393E-3</v>
      </c>
      <c r="G75" s="6">
        <f t="shared" si="42"/>
        <v>5.4290094387230634E-2</v>
      </c>
      <c r="H75" s="6">
        <v>0.26600000000000001</v>
      </c>
      <c r="I75" s="6">
        <f t="shared" si="43"/>
        <v>0.20409809920011515</v>
      </c>
      <c r="J75">
        <v>0.20409809920011515</v>
      </c>
      <c r="O75">
        <f t="shared" si="44"/>
        <v>1.4742000000000002E-2</v>
      </c>
      <c r="S75">
        <v>0.107</v>
      </c>
      <c r="T75">
        <f t="shared" si="45"/>
        <v>0.18215599999999998</v>
      </c>
      <c r="U75" s="6">
        <v>1.0993999999999999</v>
      </c>
    </row>
    <row r="76" spans="1:21" s="3" customFormat="1">
      <c r="A76" s="3">
        <v>8</v>
      </c>
      <c r="B76" s="3">
        <v>4.5999999999999999E-2</v>
      </c>
      <c r="C76" s="10">
        <f t="shared" si="37"/>
        <v>4.6269069732143224E-2</v>
      </c>
      <c r="D76" s="3">
        <v>46.06</v>
      </c>
      <c r="E76" s="3">
        <f t="shared" si="41"/>
        <v>1.9539730785931393</v>
      </c>
      <c r="F76" s="3">
        <f t="shared" si="46"/>
        <v>4.887387900513538E-2</v>
      </c>
      <c r="G76" s="3">
        <f t="shared" si="42"/>
        <v>0.11274248943407136</v>
      </c>
      <c r="H76" s="3">
        <v>0.30149999999999999</v>
      </c>
      <c r="I76" s="3">
        <f t="shared" si="43"/>
        <v>0.37393860508813059</v>
      </c>
      <c r="J76" s="3">
        <v>0.37393860508813059</v>
      </c>
      <c r="O76" s="3">
        <f t="shared" si="44"/>
        <v>4.6176000000000009E-2</v>
      </c>
      <c r="S76" s="3">
        <v>0.13400000000000001</v>
      </c>
      <c r="T76" s="3">
        <f t="shared" si="45"/>
        <v>0.23367200000000002</v>
      </c>
      <c r="U76" s="3">
        <v>1.2566999999999999</v>
      </c>
    </row>
    <row r="77" spans="1:21">
      <c r="A77">
        <v>9</v>
      </c>
      <c r="B77">
        <v>2.5999999999999999E-2</v>
      </c>
      <c r="C77" s="10">
        <f t="shared" ref="C77:C92" si="47">+(B77*B$1)+B$2</f>
        <v>3.0131930900770206E-2</v>
      </c>
      <c r="D77" s="6">
        <v>50.74</v>
      </c>
      <c r="E77" s="6">
        <f t="shared" si="41"/>
        <v>1.7737485218762317</v>
      </c>
      <c r="F77" s="3">
        <f t="shared" si="46"/>
        <v>1.5742774382202684E-2</v>
      </c>
      <c r="G77" s="6">
        <f t="shared" si="42"/>
        <v>7.9611384811138663E-2</v>
      </c>
      <c r="H77" s="6">
        <v>0.34</v>
      </c>
      <c r="I77" s="6">
        <f t="shared" si="43"/>
        <v>0.23415113179746663</v>
      </c>
      <c r="J77">
        <v>0.23415113179746663</v>
      </c>
      <c r="O77">
        <f t="shared" si="44"/>
        <v>3.0055999999999999E-2</v>
      </c>
      <c r="S77">
        <v>0.125</v>
      </c>
      <c r="T77">
        <f t="shared" si="45"/>
        <v>0.2165</v>
      </c>
      <c r="U77" s="6">
        <v>1.381</v>
      </c>
    </row>
    <row r="78" spans="1:21">
      <c r="A78" t="s">
        <v>40</v>
      </c>
      <c r="B78">
        <v>-2.8000000000000001E-2</v>
      </c>
      <c r="C78" s="10">
        <f t="shared" si="47"/>
        <v>-1.3438343943936944E-2</v>
      </c>
      <c r="D78">
        <v>48.89</v>
      </c>
      <c r="E78" s="6">
        <f t="shared" si="41"/>
        <v>1.840867253016977</v>
      </c>
      <c r="F78" s="3">
        <f t="shared" si="46"/>
        <v>-6.3868610428935976E-2</v>
      </c>
      <c r="I78" s="10">
        <f t="shared" ref="I78:J78" si="48">AVERAGE(I69:I77)</f>
        <v>0.11124746114751859</v>
      </c>
      <c r="J78" s="10">
        <f t="shared" si="48"/>
        <v>0.15464471574436309</v>
      </c>
      <c r="O78">
        <f t="shared" si="44"/>
        <v>-1.3468000000000001E-2</v>
      </c>
      <c r="S78">
        <v>0.13600000000000001</v>
      </c>
      <c r="T78">
        <f t="shared" si="45"/>
        <v>0.237488</v>
      </c>
    </row>
    <row r="79" spans="1:21">
      <c r="A79" s="12" t="s">
        <v>41</v>
      </c>
      <c r="B79" s="12">
        <v>1.4999999999999999E-2</v>
      </c>
      <c r="C79" s="10">
        <f t="shared" si="47"/>
        <v>2.1256504543515048E-2</v>
      </c>
      <c r="I79" s="10">
        <f t="shared" ref="I79:J79" si="49">+STDEV(I69:I77)</f>
        <v>0.1424653267574939</v>
      </c>
      <c r="J79" s="10">
        <f t="shared" si="49"/>
        <v>0.13075444437304515</v>
      </c>
      <c r="O79" s="12">
        <f t="shared" si="44"/>
        <v>2.1190000000000001E-2</v>
      </c>
    </row>
    <row r="80" spans="1:21">
      <c r="I80" s="10">
        <f>(I79/3)</f>
        <v>4.7488442252497966E-2</v>
      </c>
      <c r="J80" s="10">
        <f>(J79/2.65)</f>
        <v>4.9341299763413268E-2</v>
      </c>
    </row>
    <row r="81" spans="1:21">
      <c r="I81" s="10">
        <f t="shared" ref="I81:J81" si="50">+(I80/I78)*100</f>
        <v>42.687214398112324</v>
      </c>
      <c r="J81" s="10">
        <f t="shared" si="50"/>
        <v>31.906230695252059</v>
      </c>
    </row>
    <row r="82" spans="1:21">
      <c r="A82" s="2" t="s">
        <v>79</v>
      </c>
      <c r="D82" t="s">
        <v>25</v>
      </c>
      <c r="E82" t="s">
        <v>25</v>
      </c>
      <c r="F82" t="s">
        <v>26</v>
      </c>
      <c r="G82" t="s">
        <v>26</v>
      </c>
      <c r="I82" t="s">
        <v>26</v>
      </c>
      <c r="J82" t="s">
        <v>26</v>
      </c>
    </row>
    <row r="83" spans="1:21">
      <c r="A83" t="s">
        <v>27</v>
      </c>
      <c r="B83" t="s">
        <v>28</v>
      </c>
      <c r="D83" t="s">
        <v>43</v>
      </c>
      <c r="E83" t="s">
        <v>66</v>
      </c>
      <c r="F83" s="7" t="s">
        <v>31</v>
      </c>
      <c r="G83" t="s">
        <v>32</v>
      </c>
      <c r="H83" t="s">
        <v>33</v>
      </c>
      <c r="I83" t="s">
        <v>34</v>
      </c>
      <c r="J83" t="s">
        <v>34</v>
      </c>
      <c r="O83" t="s">
        <v>16</v>
      </c>
      <c r="S83" t="s">
        <v>35</v>
      </c>
      <c r="T83" t="s">
        <v>16</v>
      </c>
      <c r="U83" t="s">
        <v>36</v>
      </c>
    </row>
    <row r="84" spans="1:21">
      <c r="A84">
        <v>1</v>
      </c>
      <c r="B84">
        <v>-2.8000000000000001E-2</v>
      </c>
      <c r="C84" s="10">
        <f t="shared" si="47"/>
        <v>-1.3438343943936944E-2</v>
      </c>
      <c r="D84" s="6">
        <v>45.95</v>
      </c>
      <c r="E84" s="6">
        <f t="shared" ref="E84:E93" si="51">((25*3600)/D84)/1000</f>
        <v>1.958650707290533</v>
      </c>
      <c r="F84" s="3">
        <f>+(C84-C$94)*E84</f>
        <v>-6.7955089529285737E-2</v>
      </c>
      <c r="G84" s="6">
        <f t="shared" ref="G84:G92" si="52">+F84-F$93</f>
        <v>-4.5675341705238307E-2</v>
      </c>
      <c r="H84" s="6">
        <v>0.2427</v>
      </c>
      <c r="I84" s="6">
        <f t="shared" ref="I84:I92" si="53">+G84/H84</f>
        <v>-0.18819671077560077</v>
      </c>
      <c r="O84">
        <f t="shared" ref="O84:O92" si="54">(B84*0.806)+0.0091</f>
        <v>-1.3468000000000001E-2</v>
      </c>
      <c r="S84">
        <v>0.1</v>
      </c>
      <c r="T84">
        <f t="shared" ref="T84:T93" si="55">(S84*1.908)-0.022</f>
        <v>0.16880000000000001</v>
      </c>
      <c r="U84" s="6">
        <v>0.95840000000000003</v>
      </c>
    </row>
    <row r="85" spans="1:21">
      <c r="A85">
        <v>2</v>
      </c>
      <c r="B85">
        <v>7.0000000000000001E-3</v>
      </c>
      <c r="C85" s="10">
        <f t="shared" si="47"/>
        <v>1.4801649010965839E-2</v>
      </c>
      <c r="D85">
        <v>48.51</v>
      </c>
      <c r="E85" s="6">
        <f t="shared" si="51"/>
        <v>1.855287569573284</v>
      </c>
      <c r="F85" s="3">
        <f t="shared" ref="F85:F93" si="56">+(C85-C$94)*E85</f>
        <v>-1.1975613232929887E-2</v>
      </c>
      <c r="G85" s="6">
        <f t="shared" si="52"/>
        <v>1.0304134591117547E-2</v>
      </c>
      <c r="H85">
        <v>0.33650000000000002</v>
      </c>
      <c r="I85" s="6">
        <f t="shared" si="53"/>
        <v>3.0621499527838176E-2</v>
      </c>
      <c r="J85">
        <v>3.0621499527838176E-2</v>
      </c>
      <c r="O85">
        <f t="shared" si="54"/>
        <v>1.4742000000000002E-2</v>
      </c>
      <c r="S85">
        <v>9.0999999999999998E-2</v>
      </c>
      <c r="T85">
        <f t="shared" si="55"/>
        <v>0.15162799999999999</v>
      </c>
      <c r="U85">
        <v>1.4191</v>
      </c>
    </row>
    <row r="86" spans="1:21">
      <c r="A86">
        <v>3</v>
      </c>
      <c r="B86">
        <v>-0.04</v>
      </c>
      <c r="C86" s="10">
        <f t="shared" si="47"/>
        <v>-2.3120627242760754E-2</v>
      </c>
      <c r="D86">
        <v>46.79</v>
      </c>
      <c r="E86" s="6">
        <f t="shared" si="51"/>
        <v>1.9234879247702501</v>
      </c>
      <c r="F86" s="3">
        <f t="shared" si="56"/>
        <v>-8.5358877126839539E-2</v>
      </c>
      <c r="G86" s="6">
        <f t="shared" si="52"/>
        <v>-6.3079129302792109E-2</v>
      </c>
      <c r="H86">
        <v>0.1741</v>
      </c>
      <c r="I86" s="6">
        <f t="shared" si="53"/>
        <v>-0.36231550432390641</v>
      </c>
      <c r="O86">
        <f t="shared" si="54"/>
        <v>-2.3140000000000004E-2</v>
      </c>
      <c r="S86">
        <v>0.10299999999999999</v>
      </c>
      <c r="T86">
        <f t="shared" si="55"/>
        <v>0.17452399999999998</v>
      </c>
      <c r="U86">
        <v>0.74180000000000001</v>
      </c>
    </row>
    <row r="87" spans="1:21">
      <c r="A87">
        <v>4</v>
      </c>
      <c r="B87">
        <v>-1E-3</v>
      </c>
      <c r="C87" s="10">
        <f t="shared" si="47"/>
        <v>8.3467934784166309E-3</v>
      </c>
      <c r="D87">
        <v>48.24</v>
      </c>
      <c r="E87" s="6">
        <f t="shared" si="51"/>
        <v>1.8656716417910448</v>
      </c>
      <c r="F87" s="3">
        <f t="shared" si="56"/>
        <v>-2.4085281837870183E-2</v>
      </c>
      <c r="G87" s="6">
        <f t="shared" si="52"/>
        <v>-1.8055340138227495E-3</v>
      </c>
      <c r="H87">
        <v>0.3175</v>
      </c>
      <c r="I87" s="6">
        <f t="shared" si="53"/>
        <v>-5.6867213033787384E-3</v>
      </c>
      <c r="O87">
        <f t="shared" si="54"/>
        <v>8.294000000000001E-3</v>
      </c>
      <c r="S87">
        <v>0.10199999999999999</v>
      </c>
      <c r="T87">
        <f t="shared" si="55"/>
        <v>0.17261599999999999</v>
      </c>
      <c r="U87">
        <v>1.3603000000000001</v>
      </c>
    </row>
    <row r="88" spans="1:21">
      <c r="A88">
        <v>5</v>
      </c>
      <c r="B88">
        <v>-2.8000000000000001E-2</v>
      </c>
      <c r="C88" s="10">
        <f t="shared" si="47"/>
        <v>-1.3438343943936944E-2</v>
      </c>
      <c r="D88">
        <v>49.91</v>
      </c>
      <c r="E88" s="6">
        <f t="shared" si="51"/>
        <v>1.8032458425165299</v>
      </c>
      <c r="F88" s="3">
        <f t="shared" si="56"/>
        <v>-6.2563341291738725E-2</v>
      </c>
      <c r="G88" s="6">
        <f t="shared" si="52"/>
        <v>-4.0283593467691295E-2</v>
      </c>
      <c r="H88">
        <v>0.21099999999999999</v>
      </c>
      <c r="I88" s="6">
        <f t="shared" si="53"/>
        <v>-0.19091750458621468</v>
      </c>
      <c r="O88">
        <f t="shared" si="54"/>
        <v>-1.3468000000000001E-2</v>
      </c>
      <c r="S88">
        <v>0.124</v>
      </c>
      <c r="T88">
        <f t="shared" si="55"/>
        <v>0.214592</v>
      </c>
      <c r="U88">
        <v>0.84489999999999998</v>
      </c>
    </row>
    <row r="89" spans="1:21" s="3" customFormat="1">
      <c r="A89" s="3">
        <v>6</v>
      </c>
      <c r="B89" s="3">
        <v>7.0000000000000001E-3</v>
      </c>
      <c r="C89" s="10">
        <f t="shared" si="47"/>
        <v>1.4801649010965839E-2</v>
      </c>
      <c r="D89" s="3">
        <v>47.77</v>
      </c>
      <c r="E89" s="3">
        <f t="shared" si="51"/>
        <v>1.8840276324052752</v>
      </c>
      <c r="F89" s="3">
        <f t="shared" si="56"/>
        <v>-1.2161126186506777E-2</v>
      </c>
      <c r="G89" s="3">
        <f t="shared" si="52"/>
        <v>1.0118621637540657E-2</v>
      </c>
      <c r="H89" s="3">
        <v>0.32069999999999999</v>
      </c>
      <c r="I89" s="3">
        <f t="shared" si="53"/>
        <v>3.1551673331901023E-2</v>
      </c>
      <c r="J89" s="3">
        <v>3.1551673331901023E-2</v>
      </c>
      <c r="O89" s="3">
        <f t="shared" si="54"/>
        <v>1.4742000000000002E-2</v>
      </c>
      <c r="S89" s="3">
        <v>0.129</v>
      </c>
      <c r="T89" s="3">
        <f t="shared" si="55"/>
        <v>0.224132</v>
      </c>
      <c r="U89" s="3">
        <v>1.2826</v>
      </c>
    </row>
    <row r="90" spans="1:21">
      <c r="A90">
        <v>7</v>
      </c>
      <c r="B90">
        <v>-1.4999999999999999E-2</v>
      </c>
      <c r="C90" s="10">
        <f t="shared" si="47"/>
        <v>-2.9492037035444823E-3</v>
      </c>
      <c r="D90" s="6">
        <v>60.65</v>
      </c>
      <c r="E90" s="6">
        <f t="shared" si="51"/>
        <v>1.4839241549876341</v>
      </c>
      <c r="F90" s="3">
        <f t="shared" si="56"/>
        <v>-3.5919435156395021E-2</v>
      </c>
      <c r="G90" s="6">
        <f t="shared" si="52"/>
        <v>-1.3639687332347588E-2</v>
      </c>
      <c r="H90" s="6">
        <v>0.26600000000000001</v>
      </c>
      <c r="I90" s="6">
        <f t="shared" si="53"/>
        <v>-5.12770200464195E-2</v>
      </c>
      <c r="O90">
        <f t="shared" si="54"/>
        <v>-2.9899999999999996E-3</v>
      </c>
      <c r="S90">
        <v>0.124</v>
      </c>
      <c r="T90">
        <f t="shared" si="55"/>
        <v>0.214592</v>
      </c>
      <c r="U90" s="6">
        <v>1.0993999999999999</v>
      </c>
    </row>
    <row r="91" spans="1:21" s="3" customFormat="1">
      <c r="A91" s="3">
        <v>8</v>
      </c>
      <c r="B91" s="3">
        <v>-0.03</v>
      </c>
      <c r="C91" s="10">
        <f t="shared" si="47"/>
        <v>-1.5052057827074247E-2</v>
      </c>
      <c r="D91" s="3">
        <v>46.06</v>
      </c>
      <c r="E91" s="3">
        <f t="shared" si="51"/>
        <v>1.9539730785931393</v>
      </c>
      <c r="F91" s="3">
        <f t="shared" si="56"/>
        <v>-7.0945953394551384E-2</v>
      </c>
      <c r="G91" s="3">
        <f t="shared" si="52"/>
        <v>-4.8666205570503954E-2</v>
      </c>
      <c r="H91" s="3">
        <v>0.30149999999999999</v>
      </c>
      <c r="I91" s="3">
        <f t="shared" si="53"/>
        <v>-0.16141361714926686</v>
      </c>
      <c r="O91" s="3">
        <f t="shared" si="54"/>
        <v>-1.508E-2</v>
      </c>
      <c r="S91" s="3">
        <v>0.185</v>
      </c>
      <c r="T91" s="3">
        <f t="shared" si="55"/>
        <v>0.33097999999999994</v>
      </c>
      <c r="U91" s="3">
        <v>1.2566999999999999</v>
      </c>
    </row>
    <row r="92" spans="1:21">
      <c r="A92">
        <v>9</v>
      </c>
      <c r="B92">
        <v>-0.01</v>
      </c>
      <c r="C92" s="10">
        <f t="shared" si="47"/>
        <v>1.085081004298773E-3</v>
      </c>
      <c r="D92" s="6">
        <v>50.74</v>
      </c>
      <c r="E92" s="6">
        <f t="shared" si="51"/>
        <v>1.7737485218762317</v>
      </c>
      <c r="F92" s="3">
        <f t="shared" si="56"/>
        <v>-3.5779032686824294E-2</v>
      </c>
      <c r="G92" s="6">
        <f t="shared" si="52"/>
        <v>-1.3499284862776861E-2</v>
      </c>
      <c r="H92" s="6">
        <v>0.34</v>
      </c>
      <c r="I92" s="6">
        <f t="shared" si="53"/>
        <v>-3.9703779008167232E-2</v>
      </c>
      <c r="O92">
        <f t="shared" si="54"/>
        <v>1.0399999999999993E-3</v>
      </c>
      <c r="S92">
        <v>0.153</v>
      </c>
      <c r="T92">
        <f t="shared" si="55"/>
        <v>0.26992399999999994</v>
      </c>
      <c r="U92" s="6">
        <v>1.381</v>
      </c>
    </row>
    <row r="93" spans="1:21">
      <c r="A93" t="s">
        <v>40</v>
      </c>
      <c r="C93" s="10">
        <f t="shared" ref="C93:C108" si="57">+(B93*B$1)+B$2</f>
        <v>9.1536504199852819E-3</v>
      </c>
      <c r="D93">
        <v>48.89</v>
      </c>
      <c r="E93" s="6">
        <f t="shared" si="51"/>
        <v>1.840867253016977</v>
      </c>
      <c r="F93" s="3">
        <f t="shared" si="56"/>
        <v>-2.2279747824047434E-2</v>
      </c>
      <c r="I93" s="10"/>
      <c r="J93" s="10">
        <f>AVERAGE(J84:J92)</f>
        <v>3.1086586429869598E-2</v>
      </c>
      <c r="S93">
        <v>0.13500000000000001</v>
      </c>
      <c r="T93">
        <f t="shared" si="55"/>
        <v>0.23558000000000004</v>
      </c>
    </row>
    <row r="94" spans="1:21">
      <c r="A94" s="12" t="s">
        <v>41</v>
      </c>
      <c r="B94" s="12">
        <v>1.4999999999999999E-2</v>
      </c>
      <c r="C94" s="10">
        <f t="shared" si="57"/>
        <v>2.1256504543515048E-2</v>
      </c>
      <c r="I94" s="10"/>
      <c r="J94" s="10">
        <f>+STDEV(J84:J92)</f>
        <v>6.5773220453492606E-4</v>
      </c>
      <c r="O94" s="12">
        <f>(B94*0.806)+0.0091</f>
        <v>2.1190000000000001E-2</v>
      </c>
    </row>
    <row r="95" spans="1:21">
      <c r="G95" s="10"/>
      <c r="I95" s="10"/>
      <c r="J95" s="10">
        <f>(J94/1.41)</f>
        <v>4.6647674080491211E-4</v>
      </c>
    </row>
    <row r="96" spans="1:21">
      <c r="I96" s="10"/>
      <c r="J96" s="10">
        <f>+(J95/J93)*100</f>
        <v>1.5005724152353286</v>
      </c>
    </row>
    <row r="97" spans="1:21">
      <c r="I97" s="6"/>
    </row>
    <row r="98" spans="1:21">
      <c r="A98" s="2" t="s">
        <v>82</v>
      </c>
    </row>
    <row r="99" spans="1:21">
      <c r="A99" s="2" t="s">
        <v>22</v>
      </c>
      <c r="D99" t="s">
        <v>25</v>
      </c>
      <c r="E99" t="s">
        <v>25</v>
      </c>
      <c r="F99" t="s">
        <v>26</v>
      </c>
      <c r="G99" t="s">
        <v>26</v>
      </c>
      <c r="I99" t="s">
        <v>26</v>
      </c>
      <c r="J99" t="s">
        <v>26</v>
      </c>
    </row>
    <row r="100" spans="1:21">
      <c r="A100" t="s">
        <v>27</v>
      </c>
      <c r="B100" t="s">
        <v>28</v>
      </c>
      <c r="D100" t="s">
        <v>43</v>
      </c>
      <c r="E100" t="s">
        <v>66</v>
      </c>
      <c r="F100" s="7" t="s">
        <v>31</v>
      </c>
      <c r="G100" t="s">
        <v>32</v>
      </c>
      <c r="H100" t="s">
        <v>33</v>
      </c>
      <c r="I100" t="s">
        <v>34</v>
      </c>
      <c r="J100" t="s">
        <v>34</v>
      </c>
      <c r="O100" t="s">
        <v>16</v>
      </c>
      <c r="S100" t="s">
        <v>35</v>
      </c>
      <c r="T100" t="s">
        <v>16</v>
      </c>
      <c r="U100" t="s">
        <v>36</v>
      </c>
    </row>
    <row r="101" spans="1:21">
      <c r="A101">
        <v>1</v>
      </c>
      <c r="B101">
        <v>8.5000000000000006E-2</v>
      </c>
      <c r="C101" s="10">
        <f t="shared" si="57"/>
        <v>7.7736490453320622E-2</v>
      </c>
      <c r="D101" s="6">
        <v>45.99</v>
      </c>
      <c r="E101" s="6">
        <f t="shared" ref="E101:E110" si="58">((25*3600)/D101)/1000</f>
        <v>1.9569471624266144</v>
      </c>
      <c r="F101" s="3">
        <f t="shared" ref="F101:F110" si="59">+(C101-C$111)*E101</f>
        <v>-3.1579528045739495E-3</v>
      </c>
      <c r="G101" s="6">
        <f t="shared" ref="G101:G109" si="60">+F101-F$110</f>
        <v>4.1111783879745442E-2</v>
      </c>
      <c r="H101" s="6">
        <v>0.30380000000000001</v>
      </c>
      <c r="I101" s="6">
        <f t="shared" ref="I101:I109" si="61">+G101/H101</f>
        <v>0.13532516089448796</v>
      </c>
      <c r="J101">
        <v>0.13532516089448796</v>
      </c>
      <c r="O101">
        <f t="shared" ref="O101:O111" si="62">(B101*0.806)+0.0091</f>
        <v>7.7610000000000012E-2</v>
      </c>
      <c r="S101">
        <v>0.56799999999999995</v>
      </c>
      <c r="T101">
        <f t="shared" ref="T101:T111" si="63">(S101*1.908)-0.022</f>
        <v>1.0617439999999998</v>
      </c>
      <c r="U101" s="6">
        <v>1.2454000000000001</v>
      </c>
    </row>
    <row r="102" spans="1:21">
      <c r="A102">
        <v>2</v>
      </c>
      <c r="B102">
        <v>0.08</v>
      </c>
      <c r="C102" s="10">
        <f t="shared" si="57"/>
        <v>7.3702205745477353E-2</v>
      </c>
      <c r="D102">
        <v>49.23</v>
      </c>
      <c r="E102" s="6">
        <f t="shared" si="58"/>
        <v>1.8281535648994516</v>
      </c>
      <c r="F102" s="3">
        <f t="shared" si="59"/>
        <v>-1.0325408758648185E-2</v>
      </c>
      <c r="G102" s="6">
        <f t="shared" si="60"/>
        <v>3.3944327925671203E-2</v>
      </c>
      <c r="H102">
        <v>0.28449999999999998</v>
      </c>
      <c r="I102" s="6">
        <f t="shared" si="61"/>
        <v>0.11931222469480213</v>
      </c>
      <c r="J102">
        <v>0.11931222469480213</v>
      </c>
      <c r="O102">
        <f t="shared" si="62"/>
        <v>7.3580000000000007E-2</v>
      </c>
      <c r="S102">
        <v>0.51900000000000002</v>
      </c>
      <c r="T102">
        <f t="shared" si="63"/>
        <v>0.968252</v>
      </c>
      <c r="U102">
        <v>1.2291000000000001</v>
      </c>
    </row>
    <row r="103" spans="1:21" s="3" customFormat="1">
      <c r="A103" s="3">
        <v>3</v>
      </c>
      <c r="B103" s="3">
        <v>0.108</v>
      </c>
      <c r="C103" s="10">
        <f t="shared" si="57"/>
        <v>9.6294200109399583E-2</v>
      </c>
      <c r="D103" s="3">
        <v>46.35</v>
      </c>
      <c r="E103" s="3">
        <f t="shared" si="58"/>
        <v>1.9417475728155338</v>
      </c>
      <c r="F103" s="3">
        <f t="shared" si="59"/>
        <v>3.2900962665906155E-2</v>
      </c>
      <c r="G103" s="3">
        <f t="shared" si="60"/>
        <v>7.7170699350225552E-2</v>
      </c>
      <c r="H103" s="3">
        <v>0.24099999999999999</v>
      </c>
      <c r="I103" s="3">
        <f t="shared" si="61"/>
        <v>0.32021037074782388</v>
      </c>
      <c r="J103" s="3">
        <v>0.32021037074782388</v>
      </c>
      <c r="O103" s="3">
        <f t="shared" si="62"/>
        <v>9.6147999999999997E-2</v>
      </c>
      <c r="S103" s="3">
        <v>0.57199999999999995</v>
      </c>
      <c r="T103" s="3">
        <f t="shared" si="63"/>
        <v>1.0693759999999999</v>
      </c>
      <c r="U103" s="3">
        <v>0.98340000000000005</v>
      </c>
    </row>
    <row r="104" spans="1:21">
      <c r="A104">
        <v>4</v>
      </c>
      <c r="B104">
        <v>5.7000000000000002E-2</v>
      </c>
      <c r="C104" s="10">
        <f t="shared" si="57"/>
        <v>5.5144496089398386E-2</v>
      </c>
      <c r="D104">
        <v>48.63</v>
      </c>
      <c r="E104" s="6">
        <f t="shared" si="58"/>
        <v>1.8507094386181369</v>
      </c>
      <c r="F104" s="3">
        <f t="shared" si="59"/>
        <v>-4.4797732721269939E-2</v>
      </c>
      <c r="G104" s="6">
        <f t="shared" si="60"/>
        <v>-5.2799603695054959E-4</v>
      </c>
      <c r="H104">
        <v>0.22289999999999999</v>
      </c>
      <c r="I104" s="6">
        <f t="shared" si="61"/>
        <v>-2.3687574560365618E-3</v>
      </c>
      <c r="O104">
        <f t="shared" si="62"/>
        <v>5.5042000000000008E-2</v>
      </c>
      <c r="S104">
        <v>0.56499999999999995</v>
      </c>
      <c r="T104">
        <f t="shared" si="63"/>
        <v>1.0560199999999997</v>
      </c>
      <c r="U104">
        <v>0.95989999999999998</v>
      </c>
    </row>
    <row r="105" spans="1:21">
      <c r="A105">
        <v>5</v>
      </c>
      <c r="B105">
        <v>6.2E-2</v>
      </c>
      <c r="C105" s="10">
        <f t="shared" si="57"/>
        <v>5.9178780797241641E-2</v>
      </c>
      <c r="D105">
        <v>50.02</v>
      </c>
      <c r="E105" s="6">
        <f t="shared" si="58"/>
        <v>1.799280287884846</v>
      </c>
      <c r="F105" s="3">
        <f t="shared" si="59"/>
        <v>-3.6294044752688208E-2</v>
      </c>
      <c r="G105" s="6">
        <f t="shared" si="60"/>
        <v>7.975691931631182E-3</v>
      </c>
      <c r="H105">
        <v>0.25540000000000002</v>
      </c>
      <c r="I105" s="6">
        <f t="shared" si="61"/>
        <v>3.1228237790255214E-2</v>
      </c>
      <c r="J105">
        <v>3.1228237790255214E-2</v>
      </c>
      <c r="O105">
        <f t="shared" si="62"/>
        <v>5.9072E-2</v>
      </c>
      <c r="S105">
        <v>0.52500000000000002</v>
      </c>
      <c r="T105">
        <f t="shared" si="63"/>
        <v>0.97970000000000002</v>
      </c>
      <c r="U105">
        <v>1.0555000000000001</v>
      </c>
    </row>
    <row r="106" spans="1:21" s="3" customFormat="1">
      <c r="A106" s="3">
        <v>6</v>
      </c>
      <c r="B106" s="3">
        <v>8.6999999999999994E-2</v>
      </c>
      <c r="C106" s="10">
        <f t="shared" si="57"/>
        <v>7.9350204336457911E-2</v>
      </c>
      <c r="D106" s="3">
        <v>47.44</v>
      </c>
      <c r="E106" s="3">
        <f t="shared" si="58"/>
        <v>1.897133220910624</v>
      </c>
      <c r="F106" s="3">
        <f t="shared" si="59"/>
        <v>0</v>
      </c>
      <c r="G106" s="3">
        <f t="shared" si="60"/>
        <v>4.426973668431939E-2</v>
      </c>
      <c r="H106" s="3">
        <v>0.28810000000000002</v>
      </c>
      <c r="I106" s="3">
        <f t="shared" si="61"/>
        <v>0.15366100897021653</v>
      </c>
      <c r="J106" s="3">
        <v>0.15366100897021653</v>
      </c>
      <c r="O106" s="3">
        <f t="shared" si="62"/>
        <v>7.9222000000000001E-2</v>
      </c>
      <c r="S106" s="3">
        <v>0.60299999999999998</v>
      </c>
      <c r="T106" s="3">
        <f t="shared" si="63"/>
        <v>1.1285239999999999</v>
      </c>
      <c r="U106" s="3">
        <v>1.2087000000000001</v>
      </c>
    </row>
    <row r="107" spans="1:21">
      <c r="A107">
        <v>7</v>
      </c>
      <c r="B107">
        <v>7.5999999999999998E-2</v>
      </c>
      <c r="C107" s="10">
        <f t="shared" si="57"/>
        <v>7.0474777979202763E-2</v>
      </c>
      <c r="D107" s="6">
        <v>60.27</v>
      </c>
      <c r="E107" s="6">
        <f t="shared" si="58"/>
        <v>1.4932802389248381</v>
      </c>
      <c r="F107" s="3">
        <f t="shared" si="59"/>
        <v>-1.3253498791321773E-2</v>
      </c>
      <c r="G107" s="6">
        <f t="shared" si="60"/>
        <v>3.1016237892997615E-2</v>
      </c>
      <c r="H107" s="6">
        <v>0.28510000000000002</v>
      </c>
      <c r="I107" s="6">
        <f t="shared" si="61"/>
        <v>0.10879073270079836</v>
      </c>
      <c r="J107">
        <v>0.10879073270079836</v>
      </c>
      <c r="O107">
        <f t="shared" si="62"/>
        <v>7.0356000000000002E-2</v>
      </c>
      <c r="S107">
        <v>6.02</v>
      </c>
      <c r="T107">
        <f t="shared" si="63"/>
        <v>11.464159999999998</v>
      </c>
      <c r="U107" s="6">
        <v>1.1884999999999999</v>
      </c>
    </row>
    <row r="108" spans="1:21">
      <c r="A108">
        <v>8</v>
      </c>
      <c r="B108">
        <v>9.4E-2</v>
      </c>
      <c r="C108" s="10">
        <f t="shared" si="57"/>
        <v>8.4998202927438468E-2</v>
      </c>
      <c r="D108">
        <v>43.98</v>
      </c>
      <c r="E108" s="6">
        <f t="shared" si="58"/>
        <v>2.0463847203274219</v>
      </c>
      <c r="F108" s="3">
        <f t="shared" si="59"/>
        <v>1.1557978017013422E-2</v>
      </c>
      <c r="G108" s="6">
        <f t="shared" si="60"/>
        <v>5.5827714701332812E-2</v>
      </c>
      <c r="H108">
        <v>0.27029999999999998</v>
      </c>
      <c r="I108" s="6">
        <f t="shared" si="61"/>
        <v>0.20653982501417986</v>
      </c>
      <c r="J108">
        <v>0.20653982501417986</v>
      </c>
      <c r="O108">
        <f t="shared" si="62"/>
        <v>8.4863999999999995E-2</v>
      </c>
      <c r="S108">
        <v>6.24</v>
      </c>
      <c r="T108">
        <f t="shared" si="63"/>
        <v>11.88392</v>
      </c>
      <c r="U108">
        <v>1.0916999999999999</v>
      </c>
    </row>
    <row r="109" spans="1:21" s="3" customFormat="1">
      <c r="A109" s="3">
        <v>9</v>
      </c>
      <c r="B109" s="3">
        <v>0.183</v>
      </c>
      <c r="C109" s="10">
        <f t="shared" ref="C109:C124" si="64">+(B109*B$1)+B$2</f>
        <v>0.1568084707270484</v>
      </c>
      <c r="D109" s="3">
        <v>50.31</v>
      </c>
      <c r="E109" s="3">
        <f t="shared" si="58"/>
        <v>1.7889087656529516</v>
      </c>
      <c r="F109" s="3">
        <f t="shared" si="59"/>
        <v>0.13856577171840875</v>
      </c>
      <c r="G109" s="3">
        <f t="shared" si="60"/>
        <v>0.18283550840272814</v>
      </c>
      <c r="H109" s="3">
        <v>0.33339999999999997</v>
      </c>
      <c r="I109" s="3">
        <f t="shared" si="61"/>
        <v>0.5483968458390166</v>
      </c>
      <c r="K109"/>
      <c r="O109" s="3">
        <f t="shared" si="62"/>
        <v>0.15659800000000001</v>
      </c>
      <c r="S109" s="3">
        <v>0.61</v>
      </c>
      <c r="T109" s="3">
        <f t="shared" si="63"/>
        <v>1.14188</v>
      </c>
      <c r="U109" s="3">
        <v>1.4004000000000001</v>
      </c>
    </row>
    <row r="110" spans="1:21">
      <c r="A110" t="s">
        <v>40</v>
      </c>
      <c r="B110">
        <v>5.7000000000000002E-2</v>
      </c>
      <c r="C110" s="10">
        <f t="shared" si="64"/>
        <v>5.5144496089398386E-2</v>
      </c>
      <c r="D110">
        <v>49.21</v>
      </c>
      <c r="E110" s="6">
        <f t="shared" si="58"/>
        <v>1.8288965657386709</v>
      </c>
      <c r="F110" s="3">
        <f t="shared" si="59"/>
        <v>-4.426973668431939E-2</v>
      </c>
      <c r="I110" s="10"/>
      <c r="J110" s="10">
        <f>AVERAGE(J101:J109)</f>
        <v>0.15358108011608057</v>
      </c>
      <c r="O110">
        <f t="shared" si="62"/>
        <v>5.5042000000000008E-2</v>
      </c>
      <c r="S110">
        <v>0.621</v>
      </c>
      <c r="T110">
        <f t="shared" si="63"/>
        <v>1.162868</v>
      </c>
    </row>
    <row r="111" spans="1:21">
      <c r="A111" s="12" t="s">
        <v>41</v>
      </c>
      <c r="B111" s="12">
        <v>8.6999999999999994E-2</v>
      </c>
      <c r="C111" s="10">
        <f t="shared" si="64"/>
        <v>7.9350204336457911E-2</v>
      </c>
      <c r="I111" s="10"/>
      <c r="J111" s="10">
        <f>+STDEV(J101:J109)</f>
        <v>9.0419376455438114E-2</v>
      </c>
      <c r="O111" s="12">
        <f t="shared" si="62"/>
        <v>7.9222000000000001E-2</v>
      </c>
      <c r="S111">
        <v>0.64900000000000002</v>
      </c>
      <c r="T111">
        <f t="shared" si="63"/>
        <v>1.2162919999999999</v>
      </c>
    </row>
    <row r="112" spans="1:21">
      <c r="I112" s="10"/>
      <c r="J112" s="10">
        <f>(J111/2.65)</f>
        <v>3.4120519417146458E-2</v>
      </c>
    </row>
    <row r="113" spans="1:21">
      <c r="I113" s="10"/>
      <c r="J113" s="10">
        <f>+(J112/J110)*100</f>
        <v>22.216616390090032</v>
      </c>
    </row>
    <row r="114" spans="1:21">
      <c r="A114" s="2" t="s">
        <v>72</v>
      </c>
      <c r="D114" t="s">
        <v>25</v>
      </c>
      <c r="E114" t="s">
        <v>25</v>
      </c>
      <c r="F114" t="s">
        <v>26</v>
      </c>
      <c r="G114" t="s">
        <v>26</v>
      </c>
      <c r="I114" t="s">
        <v>26</v>
      </c>
      <c r="J114" t="s">
        <v>26</v>
      </c>
    </row>
    <row r="115" spans="1:21">
      <c r="A115" t="s">
        <v>27</v>
      </c>
      <c r="B115" t="s">
        <v>28</v>
      </c>
      <c r="D115" t="s">
        <v>43</v>
      </c>
      <c r="E115" t="s">
        <v>66</v>
      </c>
      <c r="F115" s="7" t="s">
        <v>31</v>
      </c>
      <c r="G115" t="s">
        <v>32</v>
      </c>
      <c r="H115" t="s">
        <v>33</v>
      </c>
      <c r="I115" t="s">
        <v>34</v>
      </c>
      <c r="J115" t="s">
        <v>34</v>
      </c>
      <c r="O115" t="s">
        <v>16</v>
      </c>
      <c r="S115" t="s">
        <v>35</v>
      </c>
      <c r="T115" t="s">
        <v>16</v>
      </c>
      <c r="U115" t="s">
        <v>36</v>
      </c>
    </row>
    <row r="116" spans="1:21">
      <c r="A116">
        <v>1</v>
      </c>
      <c r="B116">
        <v>2.4E-2</v>
      </c>
      <c r="C116" s="10">
        <f t="shared" si="64"/>
        <v>2.8518217017632904E-2</v>
      </c>
      <c r="D116" s="6">
        <v>45.99</v>
      </c>
      <c r="E116" s="6">
        <f t="shared" ref="E116:E125" si="65">((25*3600)/D116)/1000</f>
        <v>1.9569471624266144</v>
      </c>
      <c r="F116" s="3">
        <f>+(C116-C$126)*E116</f>
        <v>-9.9475513344080238E-2</v>
      </c>
      <c r="G116" s="6">
        <f t="shared" ref="G116:G124" si="66">+F116-F$125</f>
        <v>-5.0778802991328913E-2</v>
      </c>
      <c r="H116" s="6">
        <v>0.30380000000000001</v>
      </c>
      <c r="I116" s="6">
        <f t="shared" ref="I116:I124" si="67">+G116/H116</f>
        <v>-0.16714550030062184</v>
      </c>
      <c r="O116">
        <f t="shared" ref="O116:O126" si="68">(B116*0.806)+0.0091</f>
        <v>2.8444000000000001E-2</v>
      </c>
      <c r="S116">
        <v>0.58099999999999996</v>
      </c>
      <c r="T116">
        <f t="shared" ref="T116:T125" si="69">(S116*1.908)-0.022</f>
        <v>1.0865479999999998</v>
      </c>
      <c r="U116" s="6">
        <v>1.2454000000000001</v>
      </c>
    </row>
    <row r="117" spans="1:21">
      <c r="A117">
        <v>2</v>
      </c>
      <c r="B117">
        <v>5.1999999999999998E-2</v>
      </c>
      <c r="C117" s="10">
        <f t="shared" si="64"/>
        <v>5.111021138155513E-2</v>
      </c>
      <c r="D117">
        <v>49.23</v>
      </c>
      <c r="E117" s="6">
        <f t="shared" si="65"/>
        <v>1.8281535648994516</v>
      </c>
      <c r="F117" s="3">
        <f t="shared" ref="F117:F125" si="70">+(C117-C$126)*E117</f>
        <v>-5.1627043793240915E-2</v>
      </c>
      <c r="G117" s="6">
        <f t="shared" si="66"/>
        <v>-2.9303334404895895E-3</v>
      </c>
      <c r="H117">
        <v>0.28449999999999998</v>
      </c>
      <c r="I117" s="6">
        <f t="shared" si="67"/>
        <v>-1.0299941794339507E-2</v>
      </c>
      <c r="O117">
        <f t="shared" si="68"/>
        <v>5.1012000000000002E-2</v>
      </c>
      <c r="S117">
        <v>0.54100000000000004</v>
      </c>
      <c r="T117">
        <f t="shared" si="69"/>
        <v>1.0102279999999999</v>
      </c>
      <c r="U117">
        <v>1.2291000000000001</v>
      </c>
    </row>
    <row r="118" spans="1:21" s="3" customFormat="1">
      <c r="A118" s="3">
        <v>3</v>
      </c>
      <c r="B118" s="3">
        <v>7.6999999999999999E-2</v>
      </c>
      <c r="C118" s="10">
        <f t="shared" si="64"/>
        <v>7.1281634920771414E-2</v>
      </c>
      <c r="D118" s="3">
        <v>46.35</v>
      </c>
      <c r="E118" s="3">
        <f t="shared" si="65"/>
        <v>1.9417475728155338</v>
      </c>
      <c r="F118" s="3">
        <f t="shared" si="70"/>
        <v>-1.5667125079002905E-2</v>
      </c>
      <c r="G118" s="3">
        <f t="shared" si="66"/>
        <v>3.302958527374842E-2</v>
      </c>
      <c r="H118" s="3">
        <v>0.24099999999999999</v>
      </c>
      <c r="I118" s="3">
        <f t="shared" si="67"/>
        <v>0.13705222105289802</v>
      </c>
      <c r="J118" s="3">
        <v>0.13705222105289802</v>
      </c>
      <c r="O118" s="3">
        <f t="shared" si="68"/>
        <v>7.1162000000000003E-2</v>
      </c>
      <c r="S118" s="3">
        <v>0.55200000000000005</v>
      </c>
      <c r="T118" s="3">
        <f t="shared" si="69"/>
        <v>1.0312160000000001</v>
      </c>
      <c r="U118" s="3">
        <v>0.98340000000000005</v>
      </c>
    </row>
    <row r="119" spans="1:21">
      <c r="A119">
        <v>4</v>
      </c>
      <c r="B119">
        <v>9.8000000000000004E-2</v>
      </c>
      <c r="C119" s="10">
        <f t="shared" si="64"/>
        <v>8.8225630693713072E-2</v>
      </c>
      <c r="D119">
        <v>48.63</v>
      </c>
      <c r="E119" s="6">
        <f t="shared" si="65"/>
        <v>1.8507094386181369</v>
      </c>
      <c r="F119" s="3">
        <f t="shared" si="70"/>
        <v>1.6425835331132316E-2</v>
      </c>
      <c r="G119" s="6">
        <f t="shared" si="66"/>
        <v>6.5122545683883648E-2</v>
      </c>
      <c r="H119">
        <v>0.22289999999999999</v>
      </c>
      <c r="I119" s="6">
        <f t="shared" si="67"/>
        <v>0.29216036645977411</v>
      </c>
      <c r="J119">
        <v>0.29216036645977411</v>
      </c>
      <c r="O119">
        <f t="shared" si="68"/>
        <v>8.8088E-2</v>
      </c>
      <c r="S119">
        <v>0.54500000000000004</v>
      </c>
      <c r="T119">
        <f t="shared" si="69"/>
        <v>1.01786</v>
      </c>
      <c r="U119">
        <v>0.95989999999999998</v>
      </c>
    </row>
    <row r="120" spans="1:21">
      <c r="A120">
        <v>5</v>
      </c>
      <c r="B120">
        <v>7.4999999999999997E-2</v>
      </c>
      <c r="C120" s="10">
        <f t="shared" si="64"/>
        <v>6.9667921037634098E-2</v>
      </c>
      <c r="D120">
        <v>50.02</v>
      </c>
      <c r="E120" s="6">
        <f t="shared" si="65"/>
        <v>1.799280287884846</v>
      </c>
      <c r="F120" s="3">
        <f t="shared" si="70"/>
        <v>-1.7421141481290345E-2</v>
      </c>
      <c r="G120" s="6">
        <f t="shared" si="66"/>
        <v>3.1275568871460976E-2</v>
      </c>
      <c r="H120">
        <v>0.25540000000000002</v>
      </c>
      <c r="I120" s="6">
        <f t="shared" si="67"/>
        <v>0.12245719996656607</v>
      </c>
      <c r="J120">
        <v>0.12245719996656607</v>
      </c>
      <c r="O120">
        <f t="shared" si="68"/>
        <v>6.9550000000000001E-2</v>
      </c>
      <c r="T120">
        <f t="shared" si="69"/>
        <v>-2.1999999999999999E-2</v>
      </c>
      <c r="U120">
        <v>1.0555000000000001</v>
      </c>
    </row>
    <row r="121" spans="1:21" s="3" customFormat="1">
      <c r="A121" s="3">
        <v>6</v>
      </c>
      <c r="B121" s="3">
        <v>0.11799999999999999</v>
      </c>
      <c r="C121" s="10">
        <f t="shared" si="64"/>
        <v>0.10436276952508609</v>
      </c>
      <c r="D121" s="3">
        <v>47.44</v>
      </c>
      <c r="E121" s="3">
        <f t="shared" si="65"/>
        <v>1.897133220910624</v>
      </c>
      <c r="F121" s="3">
        <f t="shared" si="70"/>
        <v>4.7452168359539131E-2</v>
      </c>
      <c r="G121" s="3">
        <f t="shared" si="66"/>
        <v>9.6148878712290456E-2</v>
      </c>
      <c r="H121" s="3">
        <v>0.28810000000000002</v>
      </c>
      <c r="I121" s="3">
        <f t="shared" si="67"/>
        <v>0.33373439330888738</v>
      </c>
      <c r="J121" s="3">
        <v>0.33373439330888738</v>
      </c>
      <c r="O121" s="3">
        <f t="shared" si="68"/>
        <v>0.104208</v>
      </c>
      <c r="S121" s="3">
        <v>0.58299999999999996</v>
      </c>
      <c r="T121" s="3">
        <f t="shared" si="69"/>
        <v>1.0903639999999999</v>
      </c>
      <c r="U121" s="3">
        <v>1.2087000000000001</v>
      </c>
    </row>
    <row r="122" spans="1:21">
      <c r="A122">
        <v>7</v>
      </c>
      <c r="B122">
        <v>0.13300000000000001</v>
      </c>
      <c r="C122" s="10">
        <f t="shared" si="64"/>
        <v>0.11646562364861586</v>
      </c>
      <c r="D122" s="6">
        <v>60.27</v>
      </c>
      <c r="E122" s="6">
        <f t="shared" si="65"/>
        <v>1.4932802389248381</v>
      </c>
      <c r="F122" s="3">
        <f t="shared" si="70"/>
        <v>5.542372221825477E-2</v>
      </c>
      <c r="G122" s="6">
        <f t="shared" si="66"/>
        <v>0.10412043257100609</v>
      </c>
      <c r="H122" s="6">
        <v>0.28510000000000002</v>
      </c>
      <c r="I122" s="6">
        <f t="shared" si="67"/>
        <v>0.36520670842162778</v>
      </c>
      <c r="J122">
        <v>0.36520670842162778</v>
      </c>
      <c r="O122">
        <f t="shared" si="68"/>
        <v>0.11629800000000001</v>
      </c>
      <c r="S122">
        <v>0.58199999999999996</v>
      </c>
      <c r="T122">
        <f t="shared" si="69"/>
        <v>1.0884559999999999</v>
      </c>
      <c r="U122" s="6">
        <v>1.1884999999999999</v>
      </c>
    </row>
    <row r="123" spans="1:21">
      <c r="A123">
        <v>8</v>
      </c>
      <c r="B123">
        <v>0.129</v>
      </c>
      <c r="C123" s="10">
        <f t="shared" si="64"/>
        <v>0.11323819588234126</v>
      </c>
      <c r="D123">
        <v>43.98</v>
      </c>
      <c r="E123" s="6">
        <f t="shared" si="65"/>
        <v>2.0463847203274219</v>
      </c>
      <c r="F123" s="3">
        <f t="shared" si="70"/>
        <v>6.9347868102080532E-2</v>
      </c>
      <c r="G123" s="6">
        <f t="shared" si="66"/>
        <v>0.11804457845483185</v>
      </c>
      <c r="H123">
        <v>0.27029999999999998</v>
      </c>
      <c r="I123" s="6">
        <f t="shared" si="67"/>
        <v>0.43671690142372127</v>
      </c>
      <c r="J123">
        <v>0.43671690142372127</v>
      </c>
      <c r="O123">
        <f t="shared" si="68"/>
        <v>0.11307400000000001</v>
      </c>
      <c r="S123">
        <v>0.61099999999999999</v>
      </c>
      <c r="T123">
        <f t="shared" si="69"/>
        <v>1.1437879999999998</v>
      </c>
      <c r="U123">
        <v>1.0916999999999999</v>
      </c>
    </row>
    <row r="124" spans="1:21" s="3" customFormat="1">
      <c r="A124" s="3">
        <v>9</v>
      </c>
      <c r="B124" s="3">
        <v>0.16900000000000001</v>
      </c>
      <c r="C124" s="10">
        <f t="shared" si="64"/>
        <v>0.14551247354508731</v>
      </c>
      <c r="D124" s="3">
        <v>50.31</v>
      </c>
      <c r="E124" s="3">
        <f t="shared" si="65"/>
        <v>1.7889087656529516</v>
      </c>
      <c r="F124" s="3">
        <f t="shared" si="70"/>
        <v>0.11835826334280751</v>
      </c>
      <c r="G124" s="3">
        <f t="shared" si="66"/>
        <v>0.16705497369555883</v>
      </c>
      <c r="H124" s="3">
        <v>0.33339999999999997</v>
      </c>
      <c r="I124" s="3">
        <f t="shared" si="67"/>
        <v>0.50106470814504755</v>
      </c>
      <c r="J124" s="3">
        <v>0.50106470814504755</v>
      </c>
      <c r="K124"/>
      <c r="O124" s="3">
        <f t="shared" si="68"/>
        <v>0.14531400000000003</v>
      </c>
      <c r="S124" s="3">
        <v>0.60399999999999998</v>
      </c>
      <c r="T124" s="3">
        <f t="shared" si="69"/>
        <v>1.1304319999999999</v>
      </c>
      <c r="U124" s="3">
        <v>1.4004000000000001</v>
      </c>
    </row>
    <row r="125" spans="1:21">
      <c r="A125" t="s">
        <v>40</v>
      </c>
      <c r="B125">
        <v>5.3999999999999999E-2</v>
      </c>
      <c r="C125" s="10">
        <f t="shared" ref="C125:C140" si="71">+(B125*B$1)+B$2</f>
        <v>5.2723925264692433E-2</v>
      </c>
      <c r="D125">
        <v>49.21</v>
      </c>
      <c r="E125" s="6">
        <f t="shared" si="65"/>
        <v>1.8288965657386709</v>
      </c>
      <c r="F125" s="3">
        <f t="shared" si="70"/>
        <v>-4.8696710352751325E-2</v>
      </c>
      <c r="I125" s="10"/>
      <c r="J125" s="10">
        <f>AVERAGE(J116:J124)</f>
        <v>0.3126274998255032</v>
      </c>
      <c r="O125">
        <f t="shared" si="68"/>
        <v>5.2624000000000004E-2</v>
      </c>
      <c r="S125">
        <v>0.61299999999999999</v>
      </c>
      <c r="T125">
        <f t="shared" si="69"/>
        <v>1.1476039999999998</v>
      </c>
    </row>
    <row r="126" spans="1:21">
      <c r="A126" s="12" t="s">
        <v>41</v>
      </c>
      <c r="B126" s="12">
        <v>8.6999999999999994E-2</v>
      </c>
      <c r="C126" s="10">
        <f t="shared" si="71"/>
        <v>7.9350204336457911E-2</v>
      </c>
      <c r="G126" s="10"/>
      <c r="I126" s="10"/>
      <c r="J126" s="10">
        <f>+STDEV(J116:J124)</f>
        <v>0.14231839902726756</v>
      </c>
      <c r="O126" s="12">
        <f t="shared" si="68"/>
        <v>7.9222000000000001E-2</v>
      </c>
    </row>
    <row r="127" spans="1:21">
      <c r="I127" s="10"/>
      <c r="J127" s="10">
        <f>(J126/2.65)</f>
        <v>5.370505623670474E-2</v>
      </c>
    </row>
    <row r="128" spans="1:21">
      <c r="I128" s="10"/>
      <c r="J128" s="10">
        <f>+(J127/J125)*100</f>
        <v>17.17860913281169</v>
      </c>
    </row>
    <row r="129" spans="1:21">
      <c r="A129" s="2" t="s">
        <v>76</v>
      </c>
      <c r="D129" t="s">
        <v>25</v>
      </c>
      <c r="E129" t="s">
        <v>25</v>
      </c>
      <c r="F129" t="s">
        <v>26</v>
      </c>
      <c r="G129" t="s">
        <v>26</v>
      </c>
      <c r="I129" t="s">
        <v>26</v>
      </c>
      <c r="J129" t="s">
        <v>26</v>
      </c>
    </row>
    <row r="130" spans="1:21">
      <c r="A130" t="s">
        <v>27</v>
      </c>
      <c r="B130" t="s">
        <v>28</v>
      </c>
      <c r="D130" t="s">
        <v>43</v>
      </c>
      <c r="E130" t="s">
        <v>66</v>
      </c>
      <c r="F130" s="7" t="s">
        <v>31</v>
      </c>
      <c r="G130" t="s">
        <v>32</v>
      </c>
      <c r="H130" t="s">
        <v>33</v>
      </c>
      <c r="I130" t="s">
        <v>34</v>
      </c>
      <c r="J130" t="s">
        <v>34</v>
      </c>
      <c r="O130" t="s">
        <v>16</v>
      </c>
      <c r="S130" t="s">
        <v>35</v>
      </c>
      <c r="T130" t="s">
        <v>16</v>
      </c>
      <c r="U130" t="s">
        <v>36</v>
      </c>
    </row>
    <row r="131" spans="1:21">
      <c r="A131">
        <v>1</v>
      </c>
      <c r="B131">
        <v>7.3999999999999996E-2</v>
      </c>
      <c r="C131" s="10">
        <f t="shared" si="71"/>
        <v>6.8861064096065447E-2</v>
      </c>
      <c r="D131" s="6">
        <v>45.99</v>
      </c>
      <c r="E131" s="6">
        <f t="shared" ref="E131:E140" si="72">((25*3600)/D131)/1000</f>
        <v>1.9569471624266144</v>
      </c>
      <c r="F131" s="3">
        <f>+(C131-C$141)*E131</f>
        <v>-2.0526693229730848E-2</v>
      </c>
      <c r="G131" s="6">
        <f t="shared" ref="G131:G139" si="73">+F131-F$140</f>
        <v>6.035148780860769E-3</v>
      </c>
      <c r="H131" s="6">
        <v>0.30380000000000001</v>
      </c>
      <c r="I131" s="6">
        <f t="shared" ref="I131:I139" si="74">+G131/H131</f>
        <v>1.9865532524228995E-2</v>
      </c>
      <c r="J131">
        <v>1.9865532524228995E-2</v>
      </c>
      <c r="O131">
        <f t="shared" ref="O131:O141" si="75">(B131*0.806)+0.0091</f>
        <v>6.8744E-2</v>
      </c>
      <c r="S131">
        <v>0.54600000000000004</v>
      </c>
      <c r="T131">
        <f t="shared" ref="T131:T140" si="76">(S131*1.908)-0.022</f>
        <v>1.019768</v>
      </c>
      <c r="U131" s="6">
        <v>1.2454000000000001</v>
      </c>
    </row>
    <row r="132" spans="1:21">
      <c r="A132">
        <v>2</v>
      </c>
      <c r="B132">
        <v>7.8E-2</v>
      </c>
      <c r="C132" s="10">
        <f t="shared" si="71"/>
        <v>7.2088491862340051E-2</v>
      </c>
      <c r="D132">
        <v>49.23</v>
      </c>
      <c r="E132" s="6">
        <f t="shared" si="72"/>
        <v>1.8281535648994516</v>
      </c>
      <c r="F132" s="3">
        <f t="shared" ref="F132:F140" si="77">+(C132-C$141)*E132</f>
        <v>-1.3275525546833382E-2</v>
      </c>
      <c r="G132" s="6">
        <f t="shared" si="73"/>
        <v>1.3286316463758234E-2</v>
      </c>
      <c r="H132">
        <v>0.28449999999999998</v>
      </c>
      <c r="I132" s="6">
        <f t="shared" si="74"/>
        <v>4.6700585109870775E-2</v>
      </c>
      <c r="J132">
        <v>4.6700585109870775E-2</v>
      </c>
      <c r="O132">
        <f t="shared" si="75"/>
        <v>7.1968000000000004E-2</v>
      </c>
      <c r="S132">
        <v>0.53100000000000003</v>
      </c>
      <c r="T132">
        <f t="shared" si="76"/>
        <v>0.99114799999999992</v>
      </c>
      <c r="U132">
        <v>1.2291000000000001</v>
      </c>
    </row>
    <row r="133" spans="1:21" s="3" customFormat="1">
      <c r="A133" s="3">
        <v>3</v>
      </c>
      <c r="B133" s="3">
        <v>0.105</v>
      </c>
      <c r="C133" s="10">
        <f t="shared" si="71"/>
        <v>9.387362928469363E-2</v>
      </c>
      <c r="D133" s="3">
        <v>46.35</v>
      </c>
      <c r="E133" s="3">
        <f t="shared" si="72"/>
        <v>1.9417475728155338</v>
      </c>
      <c r="F133" s="3">
        <f t="shared" si="77"/>
        <v>2.8200825142205278E-2</v>
      </c>
      <c r="G133" s="3">
        <f t="shared" si="73"/>
        <v>5.4762667152796894E-2</v>
      </c>
      <c r="H133" s="3">
        <v>0.24099999999999999</v>
      </c>
      <c r="I133" s="3">
        <f t="shared" si="74"/>
        <v>0.22723098403650163</v>
      </c>
      <c r="J133">
        <v>0.22723098403650163</v>
      </c>
      <c r="O133" s="3">
        <f t="shared" si="75"/>
        <v>9.3729999999999994E-2</v>
      </c>
      <c r="S133" s="3">
        <v>0.57099999999999995</v>
      </c>
      <c r="T133" s="3">
        <f t="shared" si="76"/>
        <v>1.0674679999999999</v>
      </c>
      <c r="U133" s="3">
        <v>0.98340000000000005</v>
      </c>
    </row>
    <row r="134" spans="1:21">
      <c r="A134">
        <v>4</v>
      </c>
      <c r="B134">
        <v>7.8E-2</v>
      </c>
      <c r="C134" s="10">
        <f t="shared" si="71"/>
        <v>7.2088491862340051E-2</v>
      </c>
      <c r="D134">
        <v>48.63</v>
      </c>
      <c r="E134" s="6">
        <f t="shared" si="72"/>
        <v>1.8507094386181369</v>
      </c>
      <c r="F134" s="3">
        <f t="shared" si="77"/>
        <v>-1.3439319816380985E-2</v>
      </c>
      <c r="G134" s="6">
        <f t="shared" si="73"/>
        <v>1.3122522194210631E-2</v>
      </c>
      <c r="H134">
        <v>0.22289999999999999</v>
      </c>
      <c r="I134" s="6">
        <f t="shared" si="74"/>
        <v>5.8871790911667256E-2</v>
      </c>
      <c r="J134">
        <v>5.8871790911667256E-2</v>
      </c>
      <c r="O134">
        <f t="shared" si="75"/>
        <v>7.1968000000000004E-2</v>
      </c>
      <c r="S134">
        <v>0.56799999999999995</v>
      </c>
      <c r="T134">
        <f t="shared" si="76"/>
        <v>1.0617439999999998</v>
      </c>
      <c r="U134">
        <v>0.95989999999999998</v>
      </c>
    </row>
    <row r="135" spans="1:21">
      <c r="A135">
        <v>5</v>
      </c>
      <c r="B135">
        <v>0.08</v>
      </c>
      <c r="C135" s="10">
        <f t="shared" si="71"/>
        <v>7.3702205745477353E-2</v>
      </c>
      <c r="D135">
        <v>50.02</v>
      </c>
      <c r="E135" s="6">
        <f t="shared" si="72"/>
        <v>1.799280287884846</v>
      </c>
      <c r="F135" s="3">
        <f t="shared" si="77"/>
        <v>-1.0162332530752702E-2</v>
      </c>
      <c r="G135" s="6">
        <f t="shared" si="73"/>
        <v>1.6399509479838915E-2</v>
      </c>
      <c r="H135">
        <v>0.25540000000000002</v>
      </c>
      <c r="I135" s="6">
        <f t="shared" si="74"/>
        <v>6.4211078621139048E-2</v>
      </c>
      <c r="J135">
        <v>6.4211078621139048E-2</v>
      </c>
      <c r="O135">
        <f t="shared" si="75"/>
        <v>7.3580000000000007E-2</v>
      </c>
      <c r="S135">
        <v>0.56799999999999995</v>
      </c>
      <c r="T135">
        <f t="shared" si="76"/>
        <v>1.0617439999999998</v>
      </c>
      <c r="U135">
        <v>1.0555000000000001</v>
      </c>
    </row>
    <row r="136" spans="1:21" s="3" customFormat="1">
      <c r="A136" s="3">
        <v>6</v>
      </c>
      <c r="B136" s="3">
        <v>0.11700000000000001</v>
      </c>
      <c r="C136" s="10">
        <f t="shared" si="71"/>
        <v>0.10355591258351744</v>
      </c>
      <c r="D136" s="3">
        <v>47.44</v>
      </c>
      <c r="E136" s="3">
        <f t="shared" si="72"/>
        <v>1.897133220910624</v>
      </c>
      <c r="F136" s="3">
        <f t="shared" si="77"/>
        <v>4.5921453251166901E-2</v>
      </c>
      <c r="G136" s="3">
        <f t="shared" si="73"/>
        <v>7.2483295261758521E-2</v>
      </c>
      <c r="H136" s="3">
        <v>0.28810000000000002</v>
      </c>
      <c r="I136" s="3">
        <f t="shared" si="74"/>
        <v>0.25159075064824199</v>
      </c>
      <c r="J136">
        <v>0.25159075064824199</v>
      </c>
      <c r="O136" s="3">
        <f t="shared" si="75"/>
        <v>0.10340200000000001</v>
      </c>
      <c r="S136" s="3">
        <v>0.60599999999999998</v>
      </c>
      <c r="T136" s="3">
        <f t="shared" si="76"/>
        <v>1.1342479999999999</v>
      </c>
      <c r="U136" s="3">
        <v>1.2087000000000001</v>
      </c>
    </row>
    <row r="137" spans="1:21">
      <c r="A137">
        <v>7</v>
      </c>
      <c r="B137">
        <v>0.13200000000000001</v>
      </c>
      <c r="C137" s="10">
        <f t="shared" si="71"/>
        <v>0.11565876670704721</v>
      </c>
      <c r="D137" s="6">
        <v>60.27</v>
      </c>
      <c r="E137" s="6">
        <f t="shared" si="72"/>
        <v>1.4932802389248381</v>
      </c>
      <c r="F137" s="3">
        <f t="shared" si="77"/>
        <v>5.4218858691770969E-2</v>
      </c>
      <c r="G137" s="6">
        <f t="shared" si="73"/>
        <v>8.0780700702362582E-2</v>
      </c>
      <c r="H137" s="6">
        <v>0.28510000000000002</v>
      </c>
      <c r="I137" s="6">
        <f t="shared" si="74"/>
        <v>0.28334163697777121</v>
      </c>
      <c r="J137">
        <v>0.28334163697777121</v>
      </c>
      <c r="O137">
        <f t="shared" si="75"/>
        <v>0.11549200000000001</v>
      </c>
      <c r="S137">
        <v>0.59299999999999997</v>
      </c>
      <c r="T137">
        <f t="shared" si="76"/>
        <v>1.1094439999999999</v>
      </c>
      <c r="U137" s="6">
        <v>1.1884999999999999</v>
      </c>
    </row>
    <row r="138" spans="1:21">
      <c r="A138">
        <v>8</v>
      </c>
      <c r="B138">
        <v>9.8000000000000004E-2</v>
      </c>
      <c r="C138" s="10">
        <f t="shared" si="71"/>
        <v>8.8225630693713072E-2</v>
      </c>
      <c r="D138">
        <v>43.98</v>
      </c>
      <c r="E138" s="6">
        <f t="shared" si="72"/>
        <v>2.0463847203274219</v>
      </c>
      <c r="F138" s="3">
        <f t="shared" si="77"/>
        <v>1.8162536883878234E-2</v>
      </c>
      <c r="G138" s="6">
        <f t="shared" si="73"/>
        <v>4.4724378894469854E-2</v>
      </c>
      <c r="H138">
        <v>0.27029999999999998</v>
      </c>
      <c r="I138" s="6">
        <f t="shared" si="74"/>
        <v>0.16546200108941864</v>
      </c>
      <c r="J138">
        <v>0.16546200108941864</v>
      </c>
      <c r="O138">
        <f t="shared" si="75"/>
        <v>8.8088E-2</v>
      </c>
      <c r="S138">
        <v>0.57799999999999996</v>
      </c>
      <c r="T138">
        <f t="shared" si="76"/>
        <v>1.0808239999999998</v>
      </c>
      <c r="U138">
        <v>1.0916999999999999</v>
      </c>
    </row>
    <row r="139" spans="1:21" s="3" customFormat="1">
      <c r="A139" s="3">
        <v>9</v>
      </c>
      <c r="B139" s="3">
        <v>0.154</v>
      </c>
      <c r="C139" s="10">
        <f t="shared" si="71"/>
        <v>0.13340961942155755</v>
      </c>
      <c r="D139" s="3">
        <v>50.31</v>
      </c>
      <c r="E139" s="3">
        <f t="shared" si="72"/>
        <v>1.7889087656529516</v>
      </c>
      <c r="F139" s="3">
        <f t="shared" si="77"/>
        <v>9.6707361511806145E-2</v>
      </c>
      <c r="G139" s="3">
        <f t="shared" si="73"/>
        <v>0.12326920352239776</v>
      </c>
      <c r="H139" s="3">
        <v>0.33339999999999997</v>
      </c>
      <c r="I139" s="3">
        <f t="shared" si="74"/>
        <v>0.36973366383442641</v>
      </c>
      <c r="J139">
        <v>0.36973366383442641</v>
      </c>
      <c r="O139" s="3">
        <f t="shared" si="75"/>
        <v>0.13322400000000001</v>
      </c>
      <c r="S139" s="3">
        <v>0.60899999999999999</v>
      </c>
      <c r="T139" s="3">
        <f t="shared" si="76"/>
        <v>1.139972</v>
      </c>
      <c r="U139" s="3">
        <v>1.4004000000000001</v>
      </c>
    </row>
    <row r="140" spans="1:21">
      <c r="A140" t="s">
        <v>40</v>
      </c>
      <c r="B140">
        <v>6.9000000000000006E-2</v>
      </c>
      <c r="C140" s="10">
        <f t="shared" si="71"/>
        <v>6.4826779388222205E-2</v>
      </c>
      <c r="D140">
        <v>49.21</v>
      </c>
      <c r="E140" s="6">
        <f t="shared" si="72"/>
        <v>1.8288965657386709</v>
      </c>
      <c r="F140" s="3">
        <f t="shared" si="77"/>
        <v>-2.6561842010591617E-2</v>
      </c>
      <c r="I140" s="10">
        <f t="shared" ref="I140:J140" si="78">AVERAGE(I131:I139)</f>
        <v>0.16522311375036289</v>
      </c>
      <c r="J140" s="10">
        <f t="shared" si="78"/>
        <v>0.16522311375036289</v>
      </c>
      <c r="O140">
        <f t="shared" si="75"/>
        <v>6.4714000000000008E-2</v>
      </c>
      <c r="S140">
        <v>0.621</v>
      </c>
      <c r="T140">
        <f t="shared" si="76"/>
        <v>1.162868</v>
      </c>
    </row>
    <row r="141" spans="1:21">
      <c r="A141" s="12" t="s">
        <v>41</v>
      </c>
      <c r="B141" s="12">
        <v>8.6999999999999994E-2</v>
      </c>
      <c r="C141" s="10">
        <f t="shared" ref="C141:C156" si="79">+(B141*B$1)+B$2</f>
        <v>7.9350204336457911E-2</v>
      </c>
      <c r="I141" s="10">
        <f t="shared" ref="I141:J141" si="80">+STDEV(I131:I139)</f>
        <v>0.12438418493660766</v>
      </c>
      <c r="J141" s="10">
        <f t="shared" si="80"/>
        <v>0.12438418493660766</v>
      </c>
      <c r="O141" s="12">
        <f t="shared" si="75"/>
        <v>7.9222000000000001E-2</v>
      </c>
    </row>
    <row r="142" spans="1:21">
      <c r="I142" s="10">
        <f t="shared" ref="I142:J142" si="81">(I141/3)</f>
        <v>4.146139497886922E-2</v>
      </c>
      <c r="J142" s="10">
        <f t="shared" si="81"/>
        <v>4.146139497886922E-2</v>
      </c>
    </row>
    <row r="143" spans="1:21">
      <c r="I143" s="10">
        <f t="shared" ref="I143:J143" si="82">+(I142/I140)*100</f>
        <v>25.094185696992504</v>
      </c>
      <c r="J143" s="10">
        <f t="shared" si="82"/>
        <v>25.094185696992504</v>
      </c>
    </row>
    <row r="144" spans="1:21">
      <c r="A144" s="2" t="s">
        <v>77</v>
      </c>
      <c r="D144" t="s">
        <v>25</v>
      </c>
      <c r="E144" t="s">
        <v>25</v>
      </c>
      <c r="F144" t="s">
        <v>26</v>
      </c>
      <c r="G144" t="s">
        <v>26</v>
      </c>
      <c r="I144" t="s">
        <v>26</v>
      </c>
      <c r="J144" t="s">
        <v>26</v>
      </c>
    </row>
    <row r="145" spans="1:21">
      <c r="A145" t="s">
        <v>27</v>
      </c>
      <c r="B145" t="s">
        <v>28</v>
      </c>
      <c r="D145" t="s">
        <v>43</v>
      </c>
      <c r="E145" t="s">
        <v>66</v>
      </c>
      <c r="F145" s="7" t="s">
        <v>31</v>
      </c>
      <c r="G145" t="s">
        <v>32</v>
      </c>
      <c r="H145" t="s">
        <v>33</v>
      </c>
      <c r="I145" t="s">
        <v>34</v>
      </c>
      <c r="J145" t="s">
        <v>34</v>
      </c>
      <c r="O145" t="s">
        <v>16</v>
      </c>
      <c r="S145" t="s">
        <v>35</v>
      </c>
      <c r="T145" t="s">
        <v>16</v>
      </c>
      <c r="U145" t="s">
        <v>36</v>
      </c>
    </row>
    <row r="146" spans="1:21">
      <c r="A146">
        <v>1</v>
      </c>
      <c r="B146">
        <v>7.5999999999999998E-2</v>
      </c>
      <c r="C146" s="10">
        <f t="shared" si="79"/>
        <v>7.0474777979202763E-2</v>
      </c>
      <c r="D146" s="6">
        <v>45.99</v>
      </c>
      <c r="E146" s="6">
        <f t="shared" ref="E146:E155" si="83">((25*3600)/D146)/1000</f>
        <v>1.9569471624266144</v>
      </c>
      <c r="F146" s="3">
        <f>+(C146-C$156)*E146</f>
        <v>-1.7368740425156844E-2</v>
      </c>
      <c r="G146" s="6">
        <f t="shared" ref="G146:G154" si="84">+F146-F$155</f>
        <v>-9.9904509777703036E-3</v>
      </c>
      <c r="H146" s="6">
        <v>0.30380000000000001</v>
      </c>
      <c r="I146" s="6">
        <f t="shared" ref="I146:I154" si="85">+G146/H146</f>
        <v>-3.2884960427157023E-2</v>
      </c>
      <c r="O146">
        <f t="shared" ref="O146:O156" si="86">(B146*0.806)+0.0091</f>
        <v>7.0356000000000002E-2</v>
      </c>
      <c r="S146">
        <v>0.57799999999999996</v>
      </c>
      <c r="T146">
        <f t="shared" ref="T146:T155" si="87">(S146*1.908)-0.022</f>
        <v>1.0808239999999998</v>
      </c>
      <c r="U146" s="6">
        <v>1.2454000000000001</v>
      </c>
    </row>
    <row r="147" spans="1:21">
      <c r="A147">
        <v>2</v>
      </c>
      <c r="B147">
        <v>8.8999999999999996E-2</v>
      </c>
      <c r="C147" s="10">
        <f t="shared" si="79"/>
        <v>8.0963918219595213E-2</v>
      </c>
      <c r="D147">
        <v>49.23</v>
      </c>
      <c r="E147" s="6">
        <f t="shared" si="83"/>
        <v>1.8281535648994516</v>
      </c>
      <c r="F147" s="3">
        <f t="shared" ref="F147:F155" si="88">+(C147-C$156)*E147</f>
        <v>2.950116788185196E-3</v>
      </c>
      <c r="G147" s="6">
        <f t="shared" si="84"/>
        <v>1.0328406235571738E-2</v>
      </c>
      <c r="H147">
        <v>0.28449999999999998</v>
      </c>
      <c r="I147" s="6">
        <f t="shared" si="85"/>
        <v>3.6303712603064107E-2</v>
      </c>
      <c r="J147">
        <v>3.6303712603064107E-2</v>
      </c>
      <c r="O147">
        <f t="shared" si="86"/>
        <v>8.0834000000000003E-2</v>
      </c>
      <c r="S147">
        <v>0.55600000000000005</v>
      </c>
      <c r="T147">
        <f t="shared" si="87"/>
        <v>1.038848</v>
      </c>
      <c r="U147">
        <v>1.2291000000000001</v>
      </c>
    </row>
    <row r="148" spans="1:21" s="3" customFormat="1">
      <c r="A148" s="3">
        <v>3</v>
      </c>
      <c r="B148" s="3">
        <v>8.8999999999999996E-2</v>
      </c>
      <c r="C148" s="10">
        <f t="shared" si="79"/>
        <v>8.0963918219595213E-2</v>
      </c>
      <c r="D148" s="3">
        <v>46.35</v>
      </c>
      <c r="E148" s="3">
        <f t="shared" si="83"/>
        <v>1.9417475728155338</v>
      </c>
      <c r="F148" s="3">
        <f t="shared" si="88"/>
        <v>3.1334250158005865E-3</v>
      </c>
      <c r="G148" s="3">
        <f t="shared" si="84"/>
        <v>1.0511714463187128E-2</v>
      </c>
      <c r="H148" s="3">
        <v>0.24099999999999999</v>
      </c>
      <c r="I148" s="3">
        <f t="shared" si="85"/>
        <v>4.3617072461357376E-2</v>
      </c>
      <c r="J148" s="3">
        <v>4.3617072461357376E-2</v>
      </c>
      <c r="O148" s="3">
        <f t="shared" si="86"/>
        <v>8.0834000000000003E-2</v>
      </c>
      <c r="S148" s="3">
        <v>0.60099999999999998</v>
      </c>
      <c r="T148" s="3">
        <f t="shared" si="87"/>
        <v>1.1247079999999998</v>
      </c>
      <c r="U148" s="3">
        <v>0.98340000000000005</v>
      </c>
    </row>
    <row r="149" spans="1:21">
      <c r="A149">
        <v>4</v>
      </c>
      <c r="B149">
        <v>0.08</v>
      </c>
      <c r="C149" s="10">
        <f t="shared" si="79"/>
        <v>7.3702205745477353E-2</v>
      </c>
      <c r="D149">
        <v>48.63</v>
      </c>
      <c r="E149" s="6">
        <f t="shared" si="83"/>
        <v>1.8507094386181369</v>
      </c>
      <c r="F149" s="3">
        <f t="shared" si="88"/>
        <v>-1.0452804301629655E-2</v>
      </c>
      <c r="G149" s="6">
        <f t="shared" si="84"/>
        <v>-3.0745148542431133E-3</v>
      </c>
      <c r="H149">
        <v>0.22289999999999999</v>
      </c>
      <c r="I149" s="6">
        <f t="shared" si="85"/>
        <v>-1.3793247439403829E-2</v>
      </c>
      <c r="O149">
        <f t="shared" si="86"/>
        <v>7.3580000000000007E-2</v>
      </c>
      <c r="S149">
        <v>0.59</v>
      </c>
      <c r="T149">
        <f t="shared" si="87"/>
        <v>1.1037199999999998</v>
      </c>
      <c r="U149">
        <v>0.95989999999999998</v>
      </c>
    </row>
    <row r="150" spans="1:21">
      <c r="A150">
        <v>5</v>
      </c>
      <c r="B150">
        <v>7.5999999999999998E-2</v>
      </c>
      <c r="C150" s="10">
        <f t="shared" si="79"/>
        <v>7.0474777979202763E-2</v>
      </c>
      <c r="D150">
        <v>50.02</v>
      </c>
      <c r="E150" s="6">
        <f t="shared" si="83"/>
        <v>1.799280287884846</v>
      </c>
      <c r="F150" s="3">
        <f t="shared" si="88"/>
        <v>-1.596937969118279E-2</v>
      </c>
      <c r="G150" s="6">
        <f t="shared" si="84"/>
        <v>-8.5910902437962497E-3</v>
      </c>
      <c r="H150">
        <v>0.25540000000000002</v>
      </c>
      <c r="I150" s="6">
        <f t="shared" si="85"/>
        <v>-3.3637784823008027E-2</v>
      </c>
      <c r="O150">
        <f t="shared" si="86"/>
        <v>7.0356000000000002E-2</v>
      </c>
      <c r="S150">
        <v>0.60399999999999998</v>
      </c>
      <c r="T150">
        <f t="shared" si="87"/>
        <v>1.1304319999999999</v>
      </c>
      <c r="U150">
        <v>1.0555000000000001</v>
      </c>
    </row>
    <row r="151" spans="1:21" s="3" customFormat="1">
      <c r="A151" s="3">
        <v>6</v>
      </c>
      <c r="B151" s="3">
        <v>0.128</v>
      </c>
      <c r="C151" s="10">
        <f t="shared" si="79"/>
        <v>0.1124313389407726</v>
      </c>
      <c r="D151" s="3">
        <v>47.44</v>
      </c>
      <c r="E151" s="3">
        <f t="shared" si="83"/>
        <v>1.897133220910624</v>
      </c>
      <c r="F151" s="3">
        <f t="shared" si="88"/>
        <v>6.2759319443261435E-2</v>
      </c>
      <c r="G151" s="3">
        <f t="shared" si="84"/>
        <v>7.0137608890647976E-2</v>
      </c>
      <c r="H151" s="3">
        <v>0.28810000000000002</v>
      </c>
      <c r="I151" s="3">
        <f t="shared" si="85"/>
        <v>0.24344883335872256</v>
      </c>
      <c r="J151" s="3">
        <v>0.24344883335872256</v>
      </c>
      <c r="K151"/>
      <c r="O151" s="3">
        <f t="shared" si="86"/>
        <v>0.11226800000000001</v>
      </c>
      <c r="S151" s="3">
        <v>0.60699999999999998</v>
      </c>
      <c r="T151" s="3">
        <f t="shared" si="87"/>
        <v>1.1361559999999999</v>
      </c>
      <c r="U151" s="3">
        <v>1.2087000000000001</v>
      </c>
    </row>
    <row r="152" spans="1:21">
      <c r="A152">
        <v>7</v>
      </c>
      <c r="B152">
        <v>0.108</v>
      </c>
      <c r="C152" s="10">
        <f t="shared" si="79"/>
        <v>9.6294200109399583E-2</v>
      </c>
      <c r="D152" s="6">
        <v>60.27</v>
      </c>
      <c r="E152" s="6">
        <f t="shared" si="83"/>
        <v>1.4932802389248381</v>
      </c>
      <c r="F152" s="3">
        <f t="shared" si="88"/>
        <v>2.5302134056159786E-2</v>
      </c>
      <c r="G152" s="6">
        <f t="shared" si="84"/>
        <v>3.268042350354633E-2</v>
      </c>
      <c r="H152" s="6">
        <v>0.28510000000000002</v>
      </c>
      <c r="I152" s="6">
        <f t="shared" si="85"/>
        <v>0.11462793231689347</v>
      </c>
      <c r="J152">
        <v>0.11462793231689347</v>
      </c>
      <c r="O152">
        <f t="shared" si="86"/>
        <v>9.6147999999999997E-2</v>
      </c>
      <c r="S152">
        <v>0.58699999999999997</v>
      </c>
      <c r="T152">
        <f t="shared" si="87"/>
        <v>1.097996</v>
      </c>
      <c r="U152" s="6">
        <v>1.1884999999999999</v>
      </c>
    </row>
    <row r="153" spans="1:21">
      <c r="A153">
        <v>8</v>
      </c>
      <c r="B153">
        <v>8.8999999999999996E-2</v>
      </c>
      <c r="C153" s="10">
        <f t="shared" si="79"/>
        <v>8.0963918219595213E-2</v>
      </c>
      <c r="D153">
        <v>43.98</v>
      </c>
      <c r="E153" s="6">
        <f t="shared" si="83"/>
        <v>2.0463847203274219</v>
      </c>
      <c r="F153" s="3">
        <f t="shared" si="88"/>
        <v>3.3022794334324058E-3</v>
      </c>
      <c r="G153" s="6">
        <f t="shared" si="84"/>
        <v>1.0680568880818947E-2</v>
      </c>
      <c r="H153">
        <v>0.27029999999999998</v>
      </c>
      <c r="I153" s="6">
        <f t="shared" si="85"/>
        <v>3.9513758345612091E-2</v>
      </c>
      <c r="J153">
        <v>3.9513758345612091E-2</v>
      </c>
      <c r="O153">
        <f t="shared" si="86"/>
        <v>8.0834000000000003E-2</v>
      </c>
      <c r="S153">
        <v>0.60399999999999998</v>
      </c>
      <c r="T153">
        <f t="shared" si="87"/>
        <v>1.1304319999999999</v>
      </c>
      <c r="U153">
        <v>1.0916999999999999</v>
      </c>
    </row>
    <row r="154" spans="1:21" s="3" customFormat="1">
      <c r="A154" s="3">
        <v>9</v>
      </c>
      <c r="B154" s="3">
        <v>0.151</v>
      </c>
      <c r="C154" s="10">
        <f t="shared" si="79"/>
        <v>0.13098904859685156</v>
      </c>
      <c r="D154" s="3">
        <v>50.31</v>
      </c>
      <c r="E154" s="3">
        <f t="shared" si="83"/>
        <v>1.7889087656529516</v>
      </c>
      <c r="F154" s="3">
        <f t="shared" si="88"/>
        <v>9.2377181145605822E-2</v>
      </c>
      <c r="G154" s="3">
        <f t="shared" si="84"/>
        <v>9.9755470592992362E-2</v>
      </c>
      <c r="H154" s="3">
        <v>0.33339999999999997</v>
      </c>
      <c r="I154" s="3">
        <f t="shared" si="85"/>
        <v>0.29920657046488414</v>
      </c>
      <c r="J154" s="3">
        <v>0.29920657046488414</v>
      </c>
      <c r="K154"/>
      <c r="O154" s="3">
        <f t="shared" si="86"/>
        <v>0.13080600000000001</v>
      </c>
      <c r="S154" s="3">
        <v>0.58699999999999997</v>
      </c>
      <c r="T154" s="3">
        <f t="shared" si="87"/>
        <v>1.097996</v>
      </c>
      <c r="U154" s="3">
        <v>1.4004000000000001</v>
      </c>
    </row>
    <row r="155" spans="1:21">
      <c r="A155" t="s">
        <v>40</v>
      </c>
      <c r="B155">
        <v>8.2000000000000003E-2</v>
      </c>
      <c r="C155" s="10">
        <f t="shared" si="79"/>
        <v>7.5315919628614669E-2</v>
      </c>
      <c r="D155">
        <v>49.21</v>
      </c>
      <c r="E155" s="6">
        <f t="shared" si="83"/>
        <v>1.8288965657386709</v>
      </c>
      <c r="F155" s="3">
        <f t="shared" si="88"/>
        <v>-7.3782894473865416E-3</v>
      </c>
      <c r="I155" s="10">
        <f t="shared" ref="I155:J155" si="89">AVERAGE(I146:I154)</f>
        <v>7.7377987428996098E-2</v>
      </c>
      <c r="J155" s="10">
        <f t="shared" si="89"/>
        <v>0.12945297992508897</v>
      </c>
      <c r="O155">
        <f t="shared" si="86"/>
        <v>7.5192000000000009E-2</v>
      </c>
      <c r="S155">
        <v>0.60799999999999998</v>
      </c>
      <c r="T155">
        <f t="shared" si="87"/>
        <v>1.138064</v>
      </c>
    </row>
    <row r="156" spans="1:21">
      <c r="A156" s="12" t="s">
        <v>41</v>
      </c>
      <c r="B156" s="12">
        <v>8.6999999999999994E-2</v>
      </c>
      <c r="C156" s="10">
        <f t="shared" si="79"/>
        <v>7.9350204336457911E-2</v>
      </c>
      <c r="I156" s="10">
        <f t="shared" ref="I156:J156" si="90">+STDEV(I146:I154)</f>
        <v>0.12001573501824149</v>
      </c>
      <c r="J156" s="10">
        <f t="shared" si="90"/>
        <v>0.11503457804406007</v>
      </c>
      <c r="O156" s="12">
        <f t="shared" si="86"/>
        <v>7.9222000000000001E-2</v>
      </c>
    </row>
    <row r="157" spans="1:21">
      <c r="I157" s="10">
        <f>(I156/3)</f>
        <v>4.0005245006080499E-2</v>
      </c>
      <c r="J157" s="10">
        <f>(J156/2.45)</f>
        <v>4.6952888997575534E-2</v>
      </c>
    </row>
    <row r="158" spans="1:21">
      <c r="I158" s="10">
        <f t="shared" ref="I158:J158" si="91">+(I157/I155)*100</f>
        <v>51.701066847713342</v>
      </c>
      <c r="J158" s="10">
        <f t="shared" si="91"/>
        <v>36.27022647508457</v>
      </c>
    </row>
    <row r="159" spans="1:21">
      <c r="A159" s="2" t="s">
        <v>78</v>
      </c>
      <c r="D159" t="s">
        <v>25</v>
      </c>
      <c r="E159" t="s">
        <v>25</v>
      </c>
      <c r="F159" t="s">
        <v>26</v>
      </c>
      <c r="G159" t="s">
        <v>26</v>
      </c>
      <c r="I159" t="s">
        <v>26</v>
      </c>
      <c r="J159" t="s">
        <v>26</v>
      </c>
    </row>
    <row r="160" spans="1:21">
      <c r="A160" t="s">
        <v>27</v>
      </c>
      <c r="B160" t="s">
        <v>28</v>
      </c>
      <c r="D160" t="s">
        <v>43</v>
      </c>
      <c r="E160" t="s">
        <v>66</v>
      </c>
      <c r="F160" s="7" t="s">
        <v>31</v>
      </c>
      <c r="G160" t="s">
        <v>32</v>
      </c>
      <c r="H160" t="s">
        <v>33</v>
      </c>
      <c r="I160" t="s">
        <v>34</v>
      </c>
      <c r="J160" t="s">
        <v>34</v>
      </c>
      <c r="O160" t="s">
        <v>16</v>
      </c>
      <c r="S160" t="s">
        <v>35</v>
      </c>
      <c r="T160" t="s">
        <v>16</v>
      </c>
      <c r="U160" t="s">
        <v>36</v>
      </c>
    </row>
    <row r="161" spans="1:21">
      <c r="A161">
        <v>1</v>
      </c>
      <c r="B161">
        <v>7.0999999999999994E-2</v>
      </c>
      <c r="C161" s="10">
        <f t="shared" ref="C161:C171" si="92">+(B161*B$1)+B$2</f>
        <v>6.6440493271359494E-2</v>
      </c>
      <c r="D161" s="6">
        <v>45.99</v>
      </c>
      <c r="E161" s="6">
        <f t="shared" ref="E161:E170" si="93">((25*3600)/D161)/1000</f>
        <v>1.9569471624266144</v>
      </c>
      <c r="F161" s="3">
        <f>+(C161-C$171)*E161</f>
        <v>-2.5263622436591814E-2</v>
      </c>
      <c r="G161" s="6">
        <f t="shared" ref="G161:G169" si="94">+F161-F$170</f>
        <v>-1.9360990878682587E-2</v>
      </c>
      <c r="H161" s="6">
        <v>0.30380000000000001</v>
      </c>
      <c r="I161" s="6">
        <f t="shared" ref="I161:I169" si="95">+G161/H161</f>
        <v>-6.3729397230686588E-2</v>
      </c>
      <c r="O161">
        <f t="shared" ref="O161:O171" si="96">(B161*0.806)+0.0091</f>
        <v>6.6325999999999996E-2</v>
      </c>
      <c r="S161">
        <v>0.58299999999999996</v>
      </c>
      <c r="T161">
        <f t="shared" ref="T161:T170" si="97">(S161*1.908)-0.022</f>
        <v>1.0903639999999999</v>
      </c>
      <c r="U161" s="6">
        <v>1.2454000000000001</v>
      </c>
    </row>
    <row r="162" spans="1:21">
      <c r="A162">
        <v>2</v>
      </c>
      <c r="B162">
        <v>6.9000000000000006E-2</v>
      </c>
      <c r="C162" s="10">
        <f t="shared" si="92"/>
        <v>6.4826779388222205E-2</v>
      </c>
      <c r="D162">
        <v>49.23</v>
      </c>
      <c r="E162" s="6">
        <f t="shared" si="93"/>
        <v>1.8281535648994516</v>
      </c>
      <c r="F162" s="3">
        <f t="shared" ref="F162:F170" si="98">+(C162-C$171)*E162</f>
        <v>-2.6551051093666737E-2</v>
      </c>
      <c r="G162" s="6">
        <f t="shared" si="94"/>
        <v>-2.0648419535757509E-2</v>
      </c>
      <c r="H162">
        <v>0.28449999999999998</v>
      </c>
      <c r="I162" s="6">
        <f t="shared" si="95"/>
        <v>-7.2577924554507942E-2</v>
      </c>
      <c r="O162">
        <f t="shared" si="96"/>
        <v>6.4714000000000008E-2</v>
      </c>
      <c r="S162">
        <v>0.52900000000000003</v>
      </c>
      <c r="T162">
        <f t="shared" si="97"/>
        <v>0.98733199999999988</v>
      </c>
      <c r="U162">
        <v>1.2291000000000001</v>
      </c>
    </row>
    <row r="163" spans="1:21" s="3" customFormat="1">
      <c r="A163" s="3">
        <v>3</v>
      </c>
      <c r="B163" s="3">
        <v>9.6000000000000002E-2</v>
      </c>
      <c r="C163" s="10">
        <f t="shared" si="92"/>
        <v>8.661191681057577E-2</v>
      </c>
      <c r="D163" s="3">
        <v>46.35</v>
      </c>
      <c r="E163" s="3">
        <f t="shared" si="93"/>
        <v>1.9417475728155338</v>
      </c>
      <c r="F163" s="3">
        <f t="shared" si="98"/>
        <v>1.4100412571102639E-2</v>
      </c>
      <c r="G163" s="3">
        <f t="shared" si="94"/>
        <v>2.0003044129011868E-2</v>
      </c>
      <c r="H163" s="3">
        <v>0.24099999999999999</v>
      </c>
      <c r="I163" s="3">
        <f t="shared" si="95"/>
        <v>8.300018310793307E-2</v>
      </c>
      <c r="J163" s="3">
        <v>8.300018310793307E-2</v>
      </c>
      <c r="O163" s="3">
        <f t="shared" si="96"/>
        <v>8.6475999999999997E-2</v>
      </c>
      <c r="S163" s="3">
        <v>0.58299999999999996</v>
      </c>
      <c r="T163" s="3">
        <f t="shared" si="97"/>
        <v>1.0903639999999999</v>
      </c>
      <c r="U163" s="3">
        <v>0.98340000000000005</v>
      </c>
    </row>
    <row r="164" spans="1:21">
      <c r="A164">
        <v>4</v>
      </c>
      <c r="B164">
        <v>6.6000000000000003E-2</v>
      </c>
      <c r="C164" s="10">
        <f t="shared" si="92"/>
        <v>6.2406208563516245E-2</v>
      </c>
      <c r="D164">
        <v>48.63</v>
      </c>
      <c r="E164" s="6">
        <f t="shared" si="93"/>
        <v>1.8507094386181369</v>
      </c>
      <c r="F164" s="3">
        <f t="shared" si="98"/>
        <v>-3.1358412904888951E-2</v>
      </c>
      <c r="G164" s="6">
        <f t="shared" si="94"/>
        <v>-2.5455781346979723E-2</v>
      </c>
      <c r="H164">
        <v>0.22289999999999999</v>
      </c>
      <c r="I164" s="6">
        <f t="shared" si="95"/>
        <v>-0.11420269783301805</v>
      </c>
      <c r="O164">
        <f t="shared" si="96"/>
        <v>6.2296000000000004E-2</v>
      </c>
      <c r="S164">
        <v>0.57599999999999996</v>
      </c>
      <c r="T164">
        <f t="shared" si="97"/>
        <v>1.0770079999999997</v>
      </c>
      <c r="U164">
        <v>0.95989999999999998</v>
      </c>
    </row>
    <row r="165" spans="1:21">
      <c r="A165">
        <v>5</v>
      </c>
      <c r="B165">
        <v>5.1999999999999998E-2</v>
      </c>
      <c r="C165" s="10">
        <f t="shared" si="92"/>
        <v>5.111021138155513E-2</v>
      </c>
      <c r="D165">
        <v>50.02</v>
      </c>
      <c r="E165" s="6">
        <f t="shared" si="93"/>
        <v>1.799280287884846</v>
      </c>
      <c r="F165" s="3">
        <f t="shared" si="98"/>
        <v>-5.0811662653763495E-2</v>
      </c>
      <c r="G165" s="6">
        <f t="shared" si="94"/>
        <v>-4.4909031095854271E-2</v>
      </c>
      <c r="H165">
        <v>0.25540000000000002</v>
      </c>
      <c r="I165" s="6">
        <f t="shared" si="95"/>
        <v>-0.17583802308478569</v>
      </c>
      <c r="O165">
        <f t="shared" si="96"/>
        <v>5.1012000000000002E-2</v>
      </c>
      <c r="S165">
        <v>0.58199999999999996</v>
      </c>
      <c r="T165">
        <f t="shared" si="97"/>
        <v>1.0884559999999999</v>
      </c>
      <c r="U165">
        <v>1.0555000000000001</v>
      </c>
    </row>
    <row r="166" spans="1:21" s="3" customFormat="1">
      <c r="A166" s="3">
        <v>6</v>
      </c>
      <c r="B166" s="3">
        <v>9.4E-2</v>
      </c>
      <c r="C166" s="10">
        <f t="shared" si="92"/>
        <v>8.4998202927438468E-2</v>
      </c>
      <c r="D166" s="3">
        <v>47.44</v>
      </c>
      <c r="E166" s="3">
        <f t="shared" si="93"/>
        <v>1.897133220910624</v>
      </c>
      <c r="F166" s="3">
        <f t="shared" si="98"/>
        <v>1.071500575860561E-2</v>
      </c>
      <c r="G166" s="3">
        <f t="shared" si="94"/>
        <v>1.661763731651484E-2</v>
      </c>
      <c r="H166" s="3">
        <v>0.28810000000000002</v>
      </c>
      <c r="I166" s="3">
        <f t="shared" si="95"/>
        <v>5.7680101758121619E-2</v>
      </c>
      <c r="J166" s="3">
        <v>5.7680101758121619E-2</v>
      </c>
      <c r="O166" s="3">
        <f t="shared" si="96"/>
        <v>8.4863999999999995E-2</v>
      </c>
      <c r="S166" s="3">
        <v>0.60899999999999999</v>
      </c>
      <c r="T166" s="3">
        <f t="shared" si="97"/>
        <v>1.139972</v>
      </c>
      <c r="U166" s="3">
        <v>1.2087000000000001</v>
      </c>
    </row>
    <row r="167" spans="1:21">
      <c r="A167">
        <v>7</v>
      </c>
      <c r="B167">
        <v>8.7999999999999995E-2</v>
      </c>
      <c r="C167" s="10">
        <f t="shared" si="92"/>
        <v>8.0157061278026562E-2</v>
      </c>
      <c r="D167" s="6">
        <v>60.27</v>
      </c>
      <c r="E167" s="6">
        <f t="shared" si="93"/>
        <v>1.4932802389248381</v>
      </c>
      <c r="F167" s="3">
        <f t="shared" si="98"/>
        <v>1.2048635264837993E-3</v>
      </c>
      <c r="G167" s="6">
        <f t="shared" si="94"/>
        <v>7.1074950843930274E-3</v>
      </c>
      <c r="H167" s="6">
        <v>0.28510000000000002</v>
      </c>
      <c r="I167" s="6">
        <f t="shared" si="95"/>
        <v>2.4929831934033767E-2</v>
      </c>
      <c r="J167">
        <v>2.4929831934033767E-2</v>
      </c>
      <c r="O167">
        <f t="shared" si="96"/>
        <v>8.0028000000000002E-2</v>
      </c>
      <c r="S167">
        <v>0.58699999999999997</v>
      </c>
      <c r="T167">
        <f t="shared" si="97"/>
        <v>1.097996</v>
      </c>
      <c r="U167" s="6">
        <v>1.1884999999999999</v>
      </c>
    </row>
    <row r="168" spans="1:21">
      <c r="A168">
        <v>8</v>
      </c>
      <c r="B168">
        <v>6.3E-2</v>
      </c>
      <c r="C168" s="10">
        <f t="shared" si="92"/>
        <v>5.9985637738810292E-2</v>
      </c>
      <c r="D168">
        <v>43.98</v>
      </c>
      <c r="E168" s="6">
        <f t="shared" si="93"/>
        <v>2.0463847203274219</v>
      </c>
      <c r="F168" s="3">
        <f t="shared" si="98"/>
        <v>-3.9627353201188861E-2</v>
      </c>
      <c r="G168" s="6">
        <f t="shared" si="94"/>
        <v>-3.3724721643279637E-2</v>
      </c>
      <c r="H168">
        <v>0.27029999999999998</v>
      </c>
      <c r="I168" s="6">
        <f t="shared" si="95"/>
        <v>-0.12476774562811557</v>
      </c>
      <c r="O168">
        <f t="shared" si="96"/>
        <v>5.9878000000000001E-2</v>
      </c>
      <c r="S168">
        <v>0.58399999999999996</v>
      </c>
      <c r="T168">
        <f t="shared" si="97"/>
        <v>1.0922719999999999</v>
      </c>
      <c r="U168">
        <v>1.0916999999999999</v>
      </c>
    </row>
    <row r="169" spans="1:21" s="3" customFormat="1" ht="13.5" customHeight="1">
      <c r="A169" s="3">
        <v>9</v>
      </c>
      <c r="B169" s="3">
        <v>0.153</v>
      </c>
      <c r="C169" s="10">
        <f t="shared" si="92"/>
        <v>0.13260276247998887</v>
      </c>
      <c r="D169" s="3">
        <v>50.31</v>
      </c>
      <c r="E169" s="3">
        <f t="shared" si="93"/>
        <v>1.7889087656529516</v>
      </c>
      <c r="F169" s="3">
        <f t="shared" si="98"/>
        <v>9.5263968056405995E-2</v>
      </c>
      <c r="G169" s="3">
        <f t="shared" si="94"/>
        <v>0.10116659961431522</v>
      </c>
      <c r="H169" s="3">
        <v>0.33339999999999997</v>
      </c>
      <c r="I169" s="3">
        <f t="shared" si="95"/>
        <v>0.30343911102074156</v>
      </c>
      <c r="J169" s="3">
        <v>0.30343911102074156</v>
      </c>
      <c r="O169" s="3">
        <f t="shared" si="96"/>
        <v>0.13241800000000001</v>
      </c>
      <c r="S169" s="3">
        <v>0.58099999999999996</v>
      </c>
      <c r="T169" s="3">
        <f t="shared" si="97"/>
        <v>1.0865479999999998</v>
      </c>
      <c r="U169" s="3">
        <v>1.4004000000000001</v>
      </c>
    </row>
    <row r="170" spans="1:21">
      <c r="A170" t="s">
        <v>40</v>
      </c>
      <c r="B170">
        <v>8.3000000000000004E-2</v>
      </c>
      <c r="C170" s="10">
        <f t="shared" si="92"/>
        <v>7.612277657018332E-2</v>
      </c>
      <c r="D170">
        <v>49.21</v>
      </c>
      <c r="E170" s="6">
        <f t="shared" si="93"/>
        <v>1.8288965657386709</v>
      </c>
      <c r="F170" s="3">
        <f t="shared" si="98"/>
        <v>-5.9026315579092277E-3</v>
      </c>
      <c r="I170" s="10">
        <f t="shared" ref="I170:J170" si="99">AVERAGE(I161:I169)</f>
        <v>-9.1185067233648751E-3</v>
      </c>
      <c r="J170" s="10">
        <f t="shared" si="99"/>
        <v>0.11726230695520751</v>
      </c>
      <c r="O170">
        <f t="shared" si="96"/>
        <v>7.599800000000001E-2</v>
      </c>
      <c r="S170">
        <v>0.60799999999999998</v>
      </c>
      <c r="T170">
        <f t="shared" si="97"/>
        <v>1.138064</v>
      </c>
    </row>
    <row r="171" spans="1:21">
      <c r="A171" s="12" t="s">
        <v>41</v>
      </c>
      <c r="B171" s="12">
        <v>8.6999999999999994E-2</v>
      </c>
      <c r="C171" s="10">
        <f t="shared" si="92"/>
        <v>7.9350204336457911E-2</v>
      </c>
      <c r="I171" s="10">
        <f t="shared" ref="I171:J171" si="100">+STDEV(I161:I169)</f>
        <v>0.1462112080075311</v>
      </c>
      <c r="J171" s="10">
        <f t="shared" si="100"/>
        <v>0.12637381139865114</v>
      </c>
      <c r="O171" s="12">
        <f t="shared" si="96"/>
        <v>7.9222000000000001E-2</v>
      </c>
    </row>
    <row r="172" spans="1:21">
      <c r="I172" s="10">
        <f>(I171/3)</f>
        <v>4.8737069335843701E-2</v>
      </c>
      <c r="J172" s="10">
        <f>(J171/2)</f>
        <v>6.3186905699325571E-2</v>
      </c>
    </row>
    <row r="173" spans="1:21">
      <c r="I173" s="10">
        <f t="shared" ref="I173:J173" si="101">+(I172/I170)*100</f>
        <v>-534.48520480839147</v>
      </c>
      <c r="J173" s="10">
        <f t="shared" si="101"/>
        <v>53.885095168272656</v>
      </c>
    </row>
    <row r="174" spans="1:21">
      <c r="A174" s="2" t="s">
        <v>79</v>
      </c>
      <c r="D174" t="s">
        <v>25</v>
      </c>
      <c r="E174" t="s">
        <v>25</v>
      </c>
      <c r="F174" t="s">
        <v>26</v>
      </c>
      <c r="G174" t="s">
        <v>26</v>
      </c>
      <c r="I174" t="s">
        <v>26</v>
      </c>
      <c r="J174" t="s">
        <v>26</v>
      </c>
    </row>
    <row r="175" spans="1:21">
      <c r="A175" t="s">
        <v>27</v>
      </c>
      <c r="B175" t="s">
        <v>28</v>
      </c>
      <c r="D175" t="s">
        <v>43</v>
      </c>
      <c r="E175" t="s">
        <v>66</v>
      </c>
      <c r="F175" s="7" t="s">
        <v>31</v>
      </c>
      <c r="G175" t="s">
        <v>32</v>
      </c>
      <c r="H175" t="s">
        <v>33</v>
      </c>
      <c r="I175" t="s">
        <v>34</v>
      </c>
      <c r="J175" t="s">
        <v>34</v>
      </c>
      <c r="O175" t="s">
        <v>16</v>
      </c>
      <c r="S175" t="s">
        <v>35</v>
      </c>
      <c r="T175" t="s">
        <v>16</v>
      </c>
      <c r="U175" t="s">
        <v>36</v>
      </c>
    </row>
    <row r="176" spans="1:21">
      <c r="A176">
        <v>1</v>
      </c>
      <c r="B176">
        <v>5.8999999999999997E-2</v>
      </c>
      <c r="C176" s="10">
        <f t="shared" ref="C176:C186" si="102">+(B176*B$1)+B$2</f>
        <v>5.6758209972535688E-2</v>
      </c>
      <c r="D176" s="6">
        <v>45.99</v>
      </c>
      <c r="E176" s="6">
        <f t="shared" ref="E176:E185" si="103">((25*3600)/D176)/1000</f>
        <v>1.9569471624266144</v>
      </c>
      <c r="F176" s="3">
        <f>+(C176-C$186)*E176</f>
        <v>-4.4211339264035657E-2</v>
      </c>
      <c r="G176" s="6">
        <f t="shared" ref="G176:G184" si="104">+F176-F$185</f>
        <v>-7.3198920271028353E-3</v>
      </c>
      <c r="H176" s="6">
        <v>0.30380000000000001</v>
      </c>
      <c r="I176" s="6">
        <f t="shared" ref="I176:I184" si="105">+G176/H176</f>
        <v>-2.4094443802181814E-2</v>
      </c>
      <c r="O176">
        <f t="shared" ref="O176:O186" si="106">(B176*0.806)+0.0091</f>
        <v>5.6653999999999996E-2</v>
      </c>
      <c r="S176">
        <v>0.57999999999999996</v>
      </c>
      <c r="T176">
        <f t="shared" ref="T176:T185" si="107">(S176*1.908)-0.022</f>
        <v>1.0846399999999998</v>
      </c>
      <c r="U176" s="6">
        <v>1.2454000000000001</v>
      </c>
    </row>
    <row r="177" spans="1:21">
      <c r="A177">
        <v>2</v>
      </c>
      <c r="B177">
        <v>0.10100000000000001</v>
      </c>
      <c r="C177" s="10">
        <f t="shared" si="102"/>
        <v>9.064620151841904E-2</v>
      </c>
      <c r="D177">
        <v>49.23</v>
      </c>
      <c r="E177" s="6">
        <f t="shared" si="103"/>
        <v>1.8281535648994516</v>
      </c>
      <c r="F177" s="3">
        <f t="shared" ref="F177:F185" si="108">+(C177-C$186)*E177</f>
        <v>2.0650817517296395E-2</v>
      </c>
      <c r="G177" s="6">
        <f t="shared" si="104"/>
        <v>5.7542264754229216E-2</v>
      </c>
      <c r="H177">
        <v>0.28449999999999998</v>
      </c>
      <c r="I177" s="6">
        <f t="shared" si="105"/>
        <v>0.20225752110449638</v>
      </c>
      <c r="J177">
        <v>0.20225752110449638</v>
      </c>
      <c r="O177">
        <f t="shared" si="106"/>
        <v>9.0506000000000003E-2</v>
      </c>
      <c r="S177">
        <v>0.55900000000000005</v>
      </c>
      <c r="T177">
        <f t="shared" si="107"/>
        <v>1.0445720000000001</v>
      </c>
      <c r="U177">
        <v>1.2291000000000001</v>
      </c>
    </row>
    <row r="178" spans="1:21" s="3" customFormat="1">
      <c r="A178" s="3">
        <v>3</v>
      </c>
      <c r="B178" s="3">
        <v>8.1000000000000003E-2</v>
      </c>
      <c r="C178" s="10">
        <f t="shared" si="102"/>
        <v>7.4509062687046018E-2</v>
      </c>
      <c r="D178" s="3">
        <v>46.35</v>
      </c>
      <c r="E178" s="3">
        <f t="shared" si="103"/>
        <v>1.9417475728155338</v>
      </c>
      <c r="F178" s="3">
        <f t="shared" si="108"/>
        <v>-9.4002750474017314E-3</v>
      </c>
      <c r="G178" s="3">
        <f t="shared" si="104"/>
        <v>2.749117218953109E-2</v>
      </c>
      <c r="H178" s="3">
        <v>0.24099999999999999</v>
      </c>
      <c r="I178" s="3">
        <f t="shared" si="105"/>
        <v>0.11407125389846925</v>
      </c>
      <c r="J178" s="3">
        <v>0.11407125389846925</v>
      </c>
      <c r="O178" s="3">
        <f t="shared" si="106"/>
        <v>7.4386000000000008E-2</v>
      </c>
      <c r="S178" s="3">
        <v>0.58799999999999997</v>
      </c>
      <c r="T178" s="3">
        <f t="shared" si="107"/>
        <v>1.0999039999999998</v>
      </c>
      <c r="U178" s="3">
        <v>0.98340000000000005</v>
      </c>
    </row>
    <row r="179" spans="1:21">
      <c r="A179">
        <v>4</v>
      </c>
      <c r="B179">
        <v>6.6000000000000003E-2</v>
      </c>
      <c r="C179" s="10">
        <f t="shared" si="102"/>
        <v>6.2406208563516245E-2</v>
      </c>
      <c r="D179">
        <v>48.63</v>
      </c>
      <c r="E179" s="6">
        <f t="shared" si="103"/>
        <v>1.8507094386181369</v>
      </c>
      <c r="F179" s="3">
        <f t="shared" si="108"/>
        <v>-3.1358412904888951E-2</v>
      </c>
      <c r="G179" s="6">
        <f t="shared" si="104"/>
        <v>5.5330343320438707E-3</v>
      </c>
      <c r="H179">
        <v>0.22289999999999999</v>
      </c>
      <c r="I179" s="6">
        <f t="shared" si="105"/>
        <v>2.4822944513431453E-2</v>
      </c>
      <c r="J179">
        <v>2.4822944513431453E-2</v>
      </c>
      <c r="O179">
        <f t="shared" si="106"/>
        <v>6.2296000000000004E-2</v>
      </c>
      <c r="S179">
        <v>0.58399999999999996</v>
      </c>
      <c r="T179">
        <f t="shared" si="107"/>
        <v>1.0922719999999999</v>
      </c>
      <c r="U179">
        <v>0.95989999999999998</v>
      </c>
    </row>
    <row r="180" spans="1:21">
      <c r="A180">
        <v>5</v>
      </c>
      <c r="B180">
        <v>9.6000000000000002E-2</v>
      </c>
      <c r="C180" s="10">
        <f t="shared" si="102"/>
        <v>8.661191681057577E-2</v>
      </c>
      <c r="D180">
        <v>50.02</v>
      </c>
      <c r="E180" s="6">
        <f t="shared" si="103"/>
        <v>1.799280287884846</v>
      </c>
      <c r="F180" s="3">
        <f t="shared" si="108"/>
        <v>1.306585611096776E-2</v>
      </c>
      <c r="G180" s="6">
        <f t="shared" si="104"/>
        <v>4.9957303347900578E-2</v>
      </c>
      <c r="H180">
        <v>0.25540000000000002</v>
      </c>
      <c r="I180" s="6">
        <f t="shared" si="105"/>
        <v>0.195604163460848</v>
      </c>
      <c r="J180">
        <v>0.195604163460848</v>
      </c>
      <c r="O180">
        <f t="shared" si="106"/>
        <v>8.6475999999999997E-2</v>
      </c>
      <c r="S180">
        <v>0.59299999999999997</v>
      </c>
      <c r="T180">
        <f t="shared" si="107"/>
        <v>1.1094439999999999</v>
      </c>
      <c r="U180">
        <v>1.0555000000000001</v>
      </c>
    </row>
    <row r="181" spans="1:21" s="3" customFormat="1">
      <c r="A181" s="3">
        <v>6</v>
      </c>
      <c r="B181" s="3">
        <v>9.8000000000000004E-2</v>
      </c>
      <c r="C181" s="10">
        <f t="shared" si="102"/>
        <v>8.8225630693713072E-2</v>
      </c>
      <c r="D181" s="3">
        <v>47.44</v>
      </c>
      <c r="E181" s="3">
        <f t="shared" si="103"/>
        <v>1.897133220910624</v>
      </c>
      <c r="F181" s="3">
        <f t="shared" si="108"/>
        <v>1.6837866192094531E-2</v>
      </c>
      <c r="G181" s="3">
        <f t="shared" si="104"/>
        <v>5.3729313429027356E-2</v>
      </c>
      <c r="H181" s="3">
        <v>0.28810000000000002</v>
      </c>
      <c r="I181" s="3">
        <f t="shared" si="105"/>
        <v>0.18649536073942155</v>
      </c>
      <c r="J181" s="3">
        <v>0.18649536073942155</v>
      </c>
      <c r="O181" s="3">
        <f t="shared" si="106"/>
        <v>8.8088E-2</v>
      </c>
      <c r="S181" s="3">
        <v>0.58399999999999996</v>
      </c>
      <c r="T181" s="3">
        <f t="shared" si="107"/>
        <v>1.0922719999999999</v>
      </c>
      <c r="U181" s="3">
        <v>1.2087000000000001</v>
      </c>
    </row>
    <row r="182" spans="1:21">
      <c r="A182">
        <v>7</v>
      </c>
      <c r="B182">
        <v>8.2000000000000003E-2</v>
      </c>
      <c r="C182" s="10">
        <f t="shared" si="102"/>
        <v>7.5315919628614669E-2</v>
      </c>
      <c r="D182" s="6">
        <v>60.27</v>
      </c>
      <c r="E182" s="6">
        <f t="shared" si="103"/>
        <v>1.4932802389248381</v>
      </c>
      <c r="F182" s="3">
        <f t="shared" si="108"/>
        <v>-6.0243176324189761E-3</v>
      </c>
      <c r="G182" s="6">
        <f t="shared" si="104"/>
        <v>3.0867129604513845E-2</v>
      </c>
      <c r="H182" s="6">
        <v>0.28510000000000002</v>
      </c>
      <c r="I182" s="6">
        <f t="shared" si="105"/>
        <v>0.1082677292336508</v>
      </c>
      <c r="J182">
        <v>0.1082677292336508</v>
      </c>
      <c r="O182">
        <f t="shared" si="106"/>
        <v>7.5192000000000009E-2</v>
      </c>
      <c r="S182">
        <v>0.58499999999999996</v>
      </c>
      <c r="T182">
        <f t="shared" si="107"/>
        <v>1.0941799999999999</v>
      </c>
      <c r="U182" s="6">
        <v>1.1884999999999999</v>
      </c>
    </row>
    <row r="183" spans="1:21">
      <c r="A183">
        <v>8</v>
      </c>
      <c r="B183">
        <v>6.3E-2</v>
      </c>
      <c r="C183" s="10">
        <f t="shared" si="102"/>
        <v>5.9985637738810292E-2</v>
      </c>
      <c r="D183">
        <v>43.98</v>
      </c>
      <c r="E183" s="6">
        <f t="shared" si="103"/>
        <v>2.0463847203274219</v>
      </c>
      <c r="F183" s="3">
        <f t="shared" si="108"/>
        <v>-3.9627353201188861E-2</v>
      </c>
      <c r="G183" s="6">
        <f t="shared" si="104"/>
        <v>-2.7359059642560399E-3</v>
      </c>
      <c r="H183">
        <v>0.27029999999999998</v>
      </c>
      <c r="I183" s="6">
        <f t="shared" si="105"/>
        <v>-1.0121738676492935E-2</v>
      </c>
      <c r="O183">
        <f t="shared" si="106"/>
        <v>5.9878000000000001E-2</v>
      </c>
      <c r="S183">
        <v>0.59499999999999997</v>
      </c>
      <c r="T183">
        <f t="shared" si="107"/>
        <v>1.1132599999999999</v>
      </c>
      <c r="U183">
        <v>1.0916999999999999</v>
      </c>
    </row>
    <row r="184" spans="1:21" s="3" customFormat="1">
      <c r="A184" s="3">
        <v>9</v>
      </c>
      <c r="B184" s="3">
        <v>0.112</v>
      </c>
      <c r="C184" s="10">
        <f t="shared" si="102"/>
        <v>9.9521627875674187E-2</v>
      </c>
      <c r="D184" s="3">
        <v>50.31</v>
      </c>
      <c r="E184" s="3">
        <f t="shared" si="103"/>
        <v>1.7889087656529516</v>
      </c>
      <c r="F184" s="3">
        <f t="shared" si="108"/>
        <v>3.6084836385002282E-2</v>
      </c>
      <c r="G184" s="3">
        <f t="shared" si="104"/>
        <v>7.2976283621935104E-2</v>
      </c>
      <c r="H184" s="3">
        <v>0.33339999999999997</v>
      </c>
      <c r="I184" s="3">
        <f t="shared" si="105"/>
        <v>0.21888507385103512</v>
      </c>
      <c r="J184" s="3">
        <v>0.21888507385103512</v>
      </c>
      <c r="O184" s="3">
        <f t="shared" si="106"/>
        <v>9.9372000000000002E-2</v>
      </c>
      <c r="S184" s="3">
        <v>0.59399999999999997</v>
      </c>
      <c r="T184" s="3">
        <f t="shared" si="107"/>
        <v>1.1113519999999999</v>
      </c>
      <c r="U184" s="3">
        <v>1.4004000000000001</v>
      </c>
    </row>
    <row r="185" spans="1:21">
      <c r="A185" t="s">
        <v>40</v>
      </c>
      <c r="B185">
        <v>6.2E-2</v>
      </c>
      <c r="C185" s="10">
        <f t="shared" si="102"/>
        <v>5.9178780797241641E-2</v>
      </c>
      <c r="D185">
        <v>49.21</v>
      </c>
      <c r="E185" s="6">
        <f t="shared" si="103"/>
        <v>1.8288965657386709</v>
      </c>
      <c r="F185" s="3">
        <f t="shared" si="108"/>
        <v>-3.6891447236932821E-2</v>
      </c>
      <c r="I185" s="10">
        <f t="shared" ref="I185:J185" si="109">AVERAGE(I176:I184)</f>
        <v>0.11290976270251976</v>
      </c>
      <c r="J185" s="10">
        <f t="shared" si="109"/>
        <v>0.15005772097162179</v>
      </c>
      <c r="O185">
        <f t="shared" si="106"/>
        <v>5.9072E-2</v>
      </c>
      <c r="S185">
        <v>0.61</v>
      </c>
      <c r="T185">
        <f t="shared" si="107"/>
        <v>1.14188</v>
      </c>
    </row>
    <row r="186" spans="1:21">
      <c r="A186" s="12" t="s">
        <v>41</v>
      </c>
      <c r="B186" s="12">
        <v>8.6999999999999994E-2</v>
      </c>
      <c r="C186" s="10">
        <f t="shared" si="102"/>
        <v>7.9350204336457911E-2</v>
      </c>
      <c r="I186" s="10">
        <f t="shared" ref="I186:J186" si="110">+STDEV(I176:I184)</f>
        <v>9.5626931788636862E-2</v>
      </c>
      <c r="J186" s="10">
        <f t="shared" si="110"/>
        <v>7.0225092986732504E-2</v>
      </c>
      <c r="O186" s="12">
        <f t="shared" si="106"/>
        <v>7.9222000000000001E-2</v>
      </c>
    </row>
    <row r="187" spans="1:21">
      <c r="G187" s="10"/>
      <c r="I187" s="10">
        <f>(I186/3)</f>
        <v>3.1875643929545623E-2</v>
      </c>
      <c r="J187" s="10">
        <f>(J186/2.65)</f>
        <v>2.6500035089333022E-2</v>
      </c>
    </row>
    <row r="188" spans="1:21">
      <c r="I188" s="10">
        <f t="shared" ref="I188:J188" si="111">+(I187/I185)*100</f>
        <v>28.231078665471561</v>
      </c>
      <c r="J188" s="10">
        <f t="shared" si="111"/>
        <v>17.659894417791794</v>
      </c>
    </row>
    <row r="189" spans="1:21">
      <c r="A189" s="2" t="s">
        <v>83</v>
      </c>
      <c r="I189" s="6"/>
    </row>
    <row r="190" spans="1:21">
      <c r="A190" s="2" t="s">
        <v>84</v>
      </c>
      <c r="D190" t="s">
        <v>25</v>
      </c>
      <c r="E190" t="s">
        <v>25</v>
      </c>
      <c r="F190" t="s">
        <v>26</v>
      </c>
      <c r="G190" t="s">
        <v>26</v>
      </c>
      <c r="I190" t="s">
        <v>26</v>
      </c>
      <c r="J190" t="s">
        <v>26</v>
      </c>
    </row>
    <row r="191" spans="1:21">
      <c r="A191" t="s">
        <v>27</v>
      </c>
      <c r="B191" t="s">
        <v>28</v>
      </c>
      <c r="D191" t="s">
        <v>43</v>
      </c>
      <c r="E191" t="s">
        <v>66</v>
      </c>
      <c r="F191" s="7" t="s">
        <v>31</v>
      </c>
      <c r="G191" t="s">
        <v>32</v>
      </c>
      <c r="H191" t="s">
        <v>33</v>
      </c>
      <c r="I191" t="s">
        <v>34</v>
      </c>
      <c r="J191" t="s">
        <v>34</v>
      </c>
      <c r="O191" t="s">
        <v>16</v>
      </c>
      <c r="S191" t="s">
        <v>35</v>
      </c>
      <c r="T191" t="s">
        <v>16</v>
      </c>
      <c r="U191" t="s">
        <v>36</v>
      </c>
    </row>
    <row r="192" spans="1:21">
      <c r="A192">
        <v>1</v>
      </c>
      <c r="B192">
        <v>0.60199999999999998</v>
      </c>
      <c r="C192" s="10">
        <f t="shared" ref="C192:C201" si="112">+(B192*B$1)+B$2</f>
        <v>0.49488152924431311</v>
      </c>
      <c r="D192" s="6">
        <v>45.99</v>
      </c>
      <c r="E192" s="6">
        <f t="shared" ref="E192:E200" si="113">((25*3600)/D192)/1000</f>
        <v>1.9569471624266144</v>
      </c>
      <c r="F192" s="6">
        <f t="shared" ref="F192:F200" si="114">+(C192-C$201)*E192</f>
        <v>0.33947992649170233</v>
      </c>
      <c r="G192" s="6">
        <f t="shared" ref="G192:G199" si="115">+F192-F$200</f>
        <v>0.1980375368176289</v>
      </c>
      <c r="H192" s="6">
        <v>0.29149999999999998</v>
      </c>
      <c r="I192" s="6">
        <f t="shared" ref="I192:I199" si="116">+G192/H192</f>
        <v>0.67937405426287789</v>
      </c>
      <c r="J192">
        <v>0.67937405426287789</v>
      </c>
      <c r="O192">
        <f t="shared" ref="O192:O201" si="117">(B192*0.806)+0.0091</f>
        <v>0.49431200000000003</v>
      </c>
      <c r="S192">
        <v>0.79800000000000004</v>
      </c>
      <c r="T192">
        <f t="shared" ref="T192:T203" si="118">(S192*1.908)-0.022</f>
        <v>1.5005839999999999</v>
      </c>
      <c r="U192" s="6">
        <v>1.1052999999999999</v>
      </c>
    </row>
    <row r="193" spans="1:21" s="3" customFormat="1">
      <c r="A193" s="3">
        <v>2</v>
      </c>
      <c r="B193" s="3">
        <v>0.46600000000000003</v>
      </c>
      <c r="C193" s="10">
        <f t="shared" si="112"/>
        <v>0.38514898519097662</v>
      </c>
      <c r="D193" s="3">
        <v>48.18</v>
      </c>
      <c r="E193" s="3">
        <f t="shared" si="113"/>
        <v>1.8679950186799501</v>
      </c>
      <c r="F193" s="3">
        <f t="shared" si="114"/>
        <v>0.11906917506336875</v>
      </c>
      <c r="G193" s="3">
        <f t="shared" si="115"/>
        <v>-2.2373214610704684E-2</v>
      </c>
      <c r="H193" s="3">
        <v>0.2109</v>
      </c>
      <c r="I193" s="3">
        <f t="shared" si="116"/>
        <v>-0.10608446946754235</v>
      </c>
      <c r="O193" s="3">
        <f t="shared" si="117"/>
        <v>0.38469600000000004</v>
      </c>
      <c r="S193" s="3">
        <v>0.78</v>
      </c>
      <c r="T193" s="3">
        <f t="shared" si="118"/>
        <v>1.46624</v>
      </c>
      <c r="U193" s="3">
        <v>0.91100000000000003</v>
      </c>
    </row>
    <row r="194" spans="1:21">
      <c r="A194">
        <v>3</v>
      </c>
      <c r="B194">
        <v>0.624</v>
      </c>
      <c r="C194" s="10">
        <f t="shared" si="112"/>
        <v>0.51263238195882344</v>
      </c>
      <c r="D194">
        <v>45.47</v>
      </c>
      <c r="E194" s="6">
        <f t="shared" si="113"/>
        <v>1.9793270288102047</v>
      </c>
      <c r="F194" s="6">
        <f t="shared" si="114"/>
        <v>0.37849699942070203</v>
      </c>
      <c r="G194" s="6">
        <f t="shared" si="115"/>
        <v>0.23705460974662859</v>
      </c>
      <c r="H194">
        <v>0.30149999999999999</v>
      </c>
      <c r="I194" s="6">
        <f t="shared" si="116"/>
        <v>0.78625077859578307</v>
      </c>
      <c r="J194">
        <v>0.78625077859578307</v>
      </c>
      <c r="O194">
        <f t="shared" si="117"/>
        <v>0.51204400000000005</v>
      </c>
      <c r="S194">
        <v>0.874</v>
      </c>
      <c r="T194">
        <f t="shared" si="118"/>
        <v>1.6455919999999999</v>
      </c>
      <c r="U194">
        <v>1.1695</v>
      </c>
    </row>
    <row r="195" spans="1:21">
      <c r="A195">
        <v>4</v>
      </c>
      <c r="B195">
        <v>0.52100000000000002</v>
      </c>
      <c r="C195" s="10">
        <f t="shared" si="112"/>
        <v>0.42952611697725246</v>
      </c>
      <c r="D195">
        <v>48.37</v>
      </c>
      <c r="E195" s="6">
        <f t="shared" si="113"/>
        <v>1.8606574322927436</v>
      </c>
      <c r="F195" s="6">
        <f t="shared" si="114"/>
        <v>0.20117210492697815</v>
      </c>
      <c r="G195" s="6">
        <f t="shared" si="115"/>
        <v>5.9729715252904714E-2</v>
      </c>
      <c r="H195">
        <v>0.25009999999999999</v>
      </c>
      <c r="I195" s="6">
        <f t="shared" si="116"/>
        <v>0.23882333167894729</v>
      </c>
      <c r="J195">
        <v>0.23882333167894729</v>
      </c>
      <c r="O195">
        <f t="shared" si="117"/>
        <v>0.42902600000000002</v>
      </c>
      <c r="S195">
        <v>0.79200000000000004</v>
      </c>
      <c r="T195">
        <f t="shared" si="118"/>
        <v>1.489136</v>
      </c>
      <c r="U195">
        <v>0.96640000000000004</v>
      </c>
    </row>
    <row r="196" spans="1:21" s="3" customFormat="1">
      <c r="A196" s="3">
        <v>5</v>
      </c>
      <c r="B196" s="3">
        <v>0.66400000000000003</v>
      </c>
      <c r="C196" s="10">
        <f t="shared" si="112"/>
        <v>0.54490665962156959</v>
      </c>
      <c r="D196" s="3">
        <v>48.26</v>
      </c>
      <c r="E196" s="3">
        <f t="shared" si="113"/>
        <v>1.8648984666390387</v>
      </c>
      <c r="F196" s="3">
        <f t="shared" si="114"/>
        <v>0.41680363765657841</v>
      </c>
      <c r="G196" s="3">
        <f t="shared" si="115"/>
        <v>0.27536124798250494</v>
      </c>
      <c r="H196" s="3">
        <v>0.29380000000000001</v>
      </c>
      <c r="I196" s="3">
        <f t="shared" si="116"/>
        <v>0.93724046284038443</v>
      </c>
      <c r="J196" s="3">
        <v>0.93724046284038443</v>
      </c>
      <c r="O196" s="3">
        <f t="shared" si="117"/>
        <v>0.5442840000000001</v>
      </c>
      <c r="S196" s="3">
        <v>0.77200000000000002</v>
      </c>
      <c r="T196" s="3">
        <f t="shared" si="118"/>
        <v>1.450976</v>
      </c>
      <c r="U196" s="3">
        <v>1.1618999999999999</v>
      </c>
    </row>
    <row r="197" spans="1:21">
      <c r="A197">
        <v>6</v>
      </c>
      <c r="B197">
        <v>0.53200000000000003</v>
      </c>
      <c r="C197" s="10">
        <f t="shared" si="112"/>
        <v>0.43840154333450759</v>
      </c>
      <c r="D197" s="6">
        <v>48.8</v>
      </c>
      <c r="E197" s="6">
        <f t="shared" si="113"/>
        <v>1.8442622950819674</v>
      </c>
      <c r="F197" s="6">
        <f t="shared" si="114"/>
        <v>0.21576809605473146</v>
      </c>
      <c r="G197" s="6">
        <f t="shared" si="115"/>
        <v>7.4325706380658024E-2</v>
      </c>
      <c r="H197" s="6">
        <v>0.28039999999999998</v>
      </c>
      <c r="I197" s="6">
        <f t="shared" si="116"/>
        <v>0.26507027953159068</v>
      </c>
      <c r="J197">
        <v>0.26507027953159068</v>
      </c>
      <c r="O197">
        <f t="shared" si="117"/>
        <v>0.43789200000000006</v>
      </c>
      <c r="S197">
        <v>0.752</v>
      </c>
      <c r="T197">
        <f t="shared" si="118"/>
        <v>1.4128159999999998</v>
      </c>
      <c r="U197" s="6">
        <v>1.1954</v>
      </c>
    </row>
    <row r="198" spans="1:21">
      <c r="A198">
        <v>7</v>
      </c>
      <c r="B198">
        <v>0.59099999999999997</v>
      </c>
      <c r="C198" s="10">
        <f t="shared" si="112"/>
        <v>0.48600610288705798</v>
      </c>
      <c r="D198" s="6">
        <v>58.94</v>
      </c>
      <c r="E198" s="6">
        <f t="shared" si="113"/>
        <v>1.5269765863590092</v>
      </c>
      <c r="F198" s="6">
        <f t="shared" si="114"/>
        <v>0.25133853829658009</v>
      </c>
      <c r="G198" s="6">
        <f t="shared" si="115"/>
        <v>0.10989614862250666</v>
      </c>
      <c r="H198" s="6">
        <v>0.32090000000000002</v>
      </c>
      <c r="I198" s="6">
        <f t="shared" si="116"/>
        <v>0.34246228925679856</v>
      </c>
      <c r="J198">
        <v>0.34246228925679856</v>
      </c>
      <c r="O198">
        <f t="shared" si="117"/>
        <v>0.48544599999999999</v>
      </c>
      <c r="S198">
        <v>0.79200000000000004</v>
      </c>
      <c r="T198">
        <f t="shared" si="118"/>
        <v>1.489136</v>
      </c>
      <c r="U198" s="6">
        <v>1.2592000000000001</v>
      </c>
    </row>
    <row r="199" spans="1:21">
      <c r="A199">
        <v>8</v>
      </c>
      <c r="B199">
        <v>0.55000000000000004</v>
      </c>
      <c r="C199" s="10">
        <f t="shared" si="112"/>
        <v>0.45292496828274337</v>
      </c>
      <c r="D199">
        <v>46.58</v>
      </c>
      <c r="E199" s="6">
        <f t="shared" si="113"/>
        <v>1.9321597252039504</v>
      </c>
      <c r="F199" s="6">
        <f t="shared" si="114"/>
        <v>0.25411316729953015</v>
      </c>
      <c r="G199" s="6">
        <f t="shared" si="115"/>
        <v>0.11267077762545671</v>
      </c>
      <c r="H199">
        <v>0.31659999999999999</v>
      </c>
      <c r="I199" s="6">
        <f t="shared" si="116"/>
        <v>0.35587737721243434</v>
      </c>
      <c r="J199">
        <v>0.35587737721243434</v>
      </c>
      <c r="O199">
        <f t="shared" si="117"/>
        <v>0.45240000000000008</v>
      </c>
      <c r="S199">
        <v>0.73599999999999999</v>
      </c>
      <c r="T199">
        <f t="shared" si="118"/>
        <v>1.382288</v>
      </c>
      <c r="U199">
        <v>1.3414999999999999</v>
      </c>
    </row>
    <row r="200" spans="1:21">
      <c r="A200" t="s">
        <v>40</v>
      </c>
      <c r="B200">
        <v>0.48099999999999998</v>
      </c>
      <c r="C200" s="10">
        <f t="shared" si="112"/>
        <v>0.39725183931450636</v>
      </c>
      <c r="D200">
        <v>48.26</v>
      </c>
      <c r="E200" s="6">
        <f t="shared" si="113"/>
        <v>1.8648984666390387</v>
      </c>
      <c r="F200" s="6">
        <f t="shared" si="114"/>
        <v>0.14144238967407344</v>
      </c>
      <c r="G200" s="6"/>
      <c r="H200" s="6"/>
      <c r="I200" s="10">
        <f t="shared" ref="I200:J200" si="119">AVERAGE(I191:I199)</f>
        <v>0.43737676298890915</v>
      </c>
      <c r="J200" s="10">
        <f t="shared" si="119"/>
        <v>0.5150140819112593</v>
      </c>
      <c r="O200">
        <f t="shared" si="117"/>
        <v>0.39678600000000003</v>
      </c>
      <c r="T200">
        <f t="shared" si="118"/>
        <v>-2.1999999999999999E-2</v>
      </c>
      <c r="U200" s="6"/>
    </row>
    <row r="201" spans="1:21">
      <c r="A201" s="12" t="s">
        <v>41</v>
      </c>
      <c r="B201" s="12">
        <v>0.38700000000000001</v>
      </c>
      <c r="C201" s="10">
        <f t="shared" si="112"/>
        <v>0.32140728680705322</v>
      </c>
      <c r="F201" s="3"/>
      <c r="I201" s="10">
        <f t="shared" ref="I201:J201" si="120">+STDEV(I191:I199)</f>
        <v>0.3402212502588926</v>
      </c>
      <c r="J201" s="10">
        <f t="shared" si="120"/>
        <v>0.2806868093578167</v>
      </c>
      <c r="O201" s="12">
        <f t="shared" si="117"/>
        <v>0.32102200000000003</v>
      </c>
      <c r="S201">
        <v>0.79600000000000004</v>
      </c>
      <c r="T201">
        <f t="shared" si="118"/>
        <v>1.4967680000000001</v>
      </c>
    </row>
    <row r="202" spans="1:21">
      <c r="G202" s="10"/>
      <c r="I202" s="10">
        <f>(I201/3)</f>
        <v>0.11340708341963086</v>
      </c>
      <c r="J202" s="10">
        <f>(J201/2.65)</f>
        <v>0.1059195507010629</v>
      </c>
      <c r="S202">
        <v>0.89400000000000002</v>
      </c>
      <c r="T202">
        <f t="shared" si="118"/>
        <v>1.6837519999999999</v>
      </c>
    </row>
    <row r="203" spans="1:21">
      <c r="I203" s="10">
        <f t="shared" ref="I203:J203" si="121">+(I202/I200)*100</f>
        <v>25.928922845520852</v>
      </c>
      <c r="J203" s="10">
        <f t="shared" si="121"/>
        <v>20.566340692663548</v>
      </c>
      <c r="S203">
        <v>0.80600000000000005</v>
      </c>
      <c r="T203">
        <f t="shared" si="118"/>
        <v>1.5158480000000001</v>
      </c>
    </row>
    <row r="205" spans="1:21">
      <c r="A205" s="2" t="s">
        <v>72</v>
      </c>
      <c r="D205" t="s">
        <v>25</v>
      </c>
      <c r="E205" t="s">
        <v>25</v>
      </c>
      <c r="F205" t="s">
        <v>26</v>
      </c>
      <c r="G205" t="s">
        <v>26</v>
      </c>
      <c r="I205" t="s">
        <v>26</v>
      </c>
      <c r="J205" t="s">
        <v>26</v>
      </c>
    </row>
    <row r="206" spans="1:21">
      <c r="A206" t="s">
        <v>27</v>
      </c>
      <c r="B206" t="s">
        <v>28</v>
      </c>
      <c r="D206" t="s">
        <v>43</v>
      </c>
      <c r="E206" t="s">
        <v>66</v>
      </c>
      <c r="F206" s="7" t="s">
        <v>31</v>
      </c>
      <c r="G206" t="s">
        <v>32</v>
      </c>
      <c r="H206" t="s">
        <v>33</v>
      </c>
      <c r="I206" t="s">
        <v>34</v>
      </c>
      <c r="J206" t="s">
        <v>34</v>
      </c>
      <c r="O206" t="s">
        <v>16</v>
      </c>
      <c r="S206" t="s">
        <v>35</v>
      </c>
      <c r="T206" t="s">
        <v>16</v>
      </c>
      <c r="U206" t="s">
        <v>36</v>
      </c>
    </row>
    <row r="207" spans="1:21">
      <c r="A207">
        <v>1</v>
      </c>
      <c r="B207">
        <v>0.496</v>
      </c>
      <c r="C207" s="10">
        <f t="shared" ref="C207:C216" si="122">+(B207*B$1)+B$2</f>
        <v>0.40935469343803615</v>
      </c>
      <c r="D207" s="6">
        <v>45.99</v>
      </c>
      <c r="E207" s="6">
        <f t="shared" ref="E207:E215" si="123">((25*3600)/D207)/1000</f>
        <v>1.9569471624266144</v>
      </c>
      <c r="F207" s="6">
        <f>+(C207-C$216)*E207</f>
        <v>0.17210842784928168</v>
      </c>
      <c r="G207" s="6">
        <f t="shared" ref="G207:G214" si="124">+F207-F$215</f>
        <v>9.9882526739116476E-2</v>
      </c>
      <c r="H207" s="6">
        <v>0.29149999999999998</v>
      </c>
      <c r="I207" s="6">
        <f t="shared" ref="I207:I214" si="125">+G207/H207</f>
        <v>0.3426501774926809</v>
      </c>
      <c r="J207">
        <v>0.3426501774926809</v>
      </c>
      <c r="O207">
        <f t="shared" ref="O207:O216" si="126">(B207*0.806)+0.0091</f>
        <v>0.40887600000000002</v>
      </c>
      <c r="S207">
        <v>0.69</v>
      </c>
      <c r="T207">
        <f t="shared" ref="T207:T215" si="127">(S207*1.908)-0.022</f>
        <v>1.2945199999999999</v>
      </c>
      <c r="U207" s="6">
        <v>1.1052999999999999</v>
      </c>
    </row>
    <row r="208" spans="1:21" s="3" customFormat="1">
      <c r="A208" s="3">
        <v>2</v>
      </c>
      <c r="B208" s="3">
        <v>0.52900000000000003</v>
      </c>
      <c r="C208" s="10">
        <f t="shared" si="122"/>
        <v>0.43598097250980167</v>
      </c>
      <c r="D208" s="3">
        <v>48.18</v>
      </c>
      <c r="E208" s="3">
        <f t="shared" si="123"/>
        <v>1.8679950186799501</v>
      </c>
      <c r="F208" s="6">
        <f t="shared" ref="F208:F215" si="128">+(C208-C$216)*E208</f>
        <v>0.21402307416453634</v>
      </c>
      <c r="G208" s="3">
        <f t="shared" si="124"/>
        <v>0.14179717305437112</v>
      </c>
      <c r="H208" s="3">
        <v>0.2109</v>
      </c>
      <c r="I208" s="3">
        <f t="shared" si="125"/>
        <v>0.67234316289412577</v>
      </c>
      <c r="J208" s="3">
        <v>0.67234316289412577</v>
      </c>
      <c r="O208" s="3">
        <f t="shared" si="126"/>
        <v>0.43547400000000003</v>
      </c>
      <c r="S208" s="3">
        <v>0.80200000000000005</v>
      </c>
      <c r="T208" s="3">
        <f t="shared" si="127"/>
        <v>1.508216</v>
      </c>
      <c r="U208" s="3">
        <v>0.91100000000000003</v>
      </c>
    </row>
    <row r="209" spans="1:21">
      <c r="A209">
        <v>3</v>
      </c>
      <c r="B209">
        <v>0.27700000000000002</v>
      </c>
      <c r="C209" s="10">
        <f t="shared" si="122"/>
        <v>0.23265302323450163</v>
      </c>
      <c r="D209">
        <v>45.47</v>
      </c>
      <c r="E209" s="6">
        <f t="shared" si="123"/>
        <v>1.9793270288102047</v>
      </c>
      <c r="F209" s="6">
        <f t="shared" si="128"/>
        <v>-0.17567371281129632</v>
      </c>
      <c r="G209" s="6">
        <f t="shared" si="124"/>
        <v>-0.24789961392146154</v>
      </c>
      <c r="H209">
        <v>0.30149999999999999</v>
      </c>
      <c r="I209" s="6">
        <f t="shared" si="125"/>
        <v>-0.82222094169638982</v>
      </c>
      <c r="O209">
        <f t="shared" si="126"/>
        <v>0.23236200000000004</v>
      </c>
      <c r="S209">
        <v>0.91600000000000004</v>
      </c>
      <c r="T209">
        <f t="shared" si="127"/>
        <v>1.7257279999999999</v>
      </c>
      <c r="U209">
        <v>1.1695</v>
      </c>
    </row>
    <row r="210" spans="1:21">
      <c r="A210">
        <v>4</v>
      </c>
      <c r="B210">
        <v>0.49299999999999999</v>
      </c>
      <c r="C210" s="10">
        <f t="shared" si="122"/>
        <v>0.40693412261333017</v>
      </c>
      <c r="D210">
        <v>48.37</v>
      </c>
      <c r="E210" s="6">
        <f t="shared" si="123"/>
        <v>1.8606574322927436</v>
      </c>
      <c r="F210" s="6">
        <f t="shared" si="128"/>
        <v>0.15913614270343038</v>
      </c>
      <c r="G210" s="6">
        <f t="shared" si="124"/>
        <v>8.6910241593265172E-2</v>
      </c>
      <c r="H210">
        <v>0.25009999999999999</v>
      </c>
      <c r="I210" s="6">
        <f t="shared" si="125"/>
        <v>0.347501965586826</v>
      </c>
      <c r="J210">
        <v>0.347501965586826</v>
      </c>
      <c r="O210">
        <f t="shared" si="126"/>
        <v>0.40645800000000004</v>
      </c>
      <c r="S210">
        <v>0.876</v>
      </c>
      <c r="T210">
        <f t="shared" si="127"/>
        <v>1.649408</v>
      </c>
      <c r="U210">
        <v>0.96640000000000004</v>
      </c>
    </row>
    <row r="211" spans="1:21" s="3" customFormat="1">
      <c r="A211" s="3">
        <v>5</v>
      </c>
      <c r="B211" s="3">
        <v>0.44900000000000001</v>
      </c>
      <c r="C211" s="10">
        <f t="shared" si="122"/>
        <v>0.37143241718430958</v>
      </c>
      <c r="D211" s="3">
        <v>48.26</v>
      </c>
      <c r="E211" s="3">
        <f t="shared" si="123"/>
        <v>1.8648984666390387</v>
      </c>
      <c r="F211" s="6">
        <f t="shared" si="128"/>
        <v>9.3291788933963393E-2</v>
      </c>
      <c r="G211" s="3">
        <f t="shared" si="124"/>
        <v>2.1065887823798188E-2</v>
      </c>
      <c r="H211" s="3">
        <v>0.29380000000000001</v>
      </c>
      <c r="I211" s="3">
        <f t="shared" si="125"/>
        <v>7.1701456173581299E-2</v>
      </c>
      <c r="J211" s="3">
        <v>7.1701456173581299E-2</v>
      </c>
      <c r="O211" s="3">
        <f t="shared" si="126"/>
        <v>0.37099400000000005</v>
      </c>
      <c r="S211" s="3">
        <v>0.86599999999999999</v>
      </c>
      <c r="T211" s="3">
        <f t="shared" si="127"/>
        <v>1.630328</v>
      </c>
      <c r="U211" s="3">
        <v>1.1618999999999999</v>
      </c>
    </row>
    <row r="212" spans="1:21">
      <c r="A212">
        <v>6</v>
      </c>
      <c r="B212">
        <v>0.54100000000000004</v>
      </c>
      <c r="C212" s="10">
        <f t="shared" si="122"/>
        <v>0.44566325580862548</v>
      </c>
      <c r="D212" s="6">
        <v>48.8</v>
      </c>
      <c r="E212" s="6">
        <f t="shared" si="123"/>
        <v>1.8442622950819674</v>
      </c>
      <c r="F212" s="6">
        <f t="shared" si="128"/>
        <v>0.22916059856847346</v>
      </c>
      <c r="G212" s="6">
        <f t="shared" si="124"/>
        <v>0.15693469745830824</v>
      </c>
      <c r="H212" s="6">
        <v>0.28039999999999998</v>
      </c>
      <c r="I212" s="6">
        <f t="shared" si="125"/>
        <v>0.55968151732634897</v>
      </c>
      <c r="J212">
        <v>0.55968151732634897</v>
      </c>
      <c r="O212">
        <f t="shared" si="126"/>
        <v>0.44514600000000004</v>
      </c>
      <c r="S212">
        <v>0.86</v>
      </c>
      <c r="T212">
        <f t="shared" si="127"/>
        <v>1.6188799999999999</v>
      </c>
      <c r="U212" s="6">
        <v>1.1954</v>
      </c>
    </row>
    <row r="213" spans="1:21">
      <c r="A213">
        <v>7</v>
      </c>
      <c r="B213">
        <v>0.38700000000000001</v>
      </c>
      <c r="C213" s="10">
        <f t="shared" si="122"/>
        <v>0.32140728680705322</v>
      </c>
      <c r="D213" s="6">
        <v>58.94</v>
      </c>
      <c r="E213" s="6">
        <f t="shared" si="123"/>
        <v>1.5269765863590092</v>
      </c>
      <c r="F213" s="6">
        <f t="shared" si="128"/>
        <v>0</v>
      </c>
      <c r="G213" s="6">
        <f t="shared" si="124"/>
        <v>-7.2225901110165205E-2</v>
      </c>
      <c r="H213" s="6">
        <v>0.32090000000000002</v>
      </c>
      <c r="I213" s="6">
        <f t="shared" si="125"/>
        <v>-0.22507292337228171</v>
      </c>
      <c r="O213">
        <f t="shared" si="126"/>
        <v>0.32102200000000003</v>
      </c>
      <c r="S213">
        <v>0.82</v>
      </c>
      <c r="T213">
        <f t="shared" si="127"/>
        <v>1.5425599999999997</v>
      </c>
      <c r="U213" s="6">
        <v>1.2592000000000001</v>
      </c>
    </row>
    <row r="214" spans="1:21">
      <c r="A214">
        <v>8</v>
      </c>
      <c r="B214">
        <v>0.497</v>
      </c>
      <c r="C214" s="10">
        <f t="shared" si="122"/>
        <v>0.41016155037960478</v>
      </c>
      <c r="D214">
        <v>46.58</v>
      </c>
      <c r="E214" s="6">
        <f t="shared" si="123"/>
        <v>1.9321597252039504</v>
      </c>
      <c r="F214" s="6">
        <f t="shared" si="128"/>
        <v>0.1714874135150202</v>
      </c>
      <c r="G214" s="6">
        <f t="shared" si="124"/>
        <v>9.9261512404854993E-2</v>
      </c>
      <c r="H214">
        <v>0.31659999999999999</v>
      </c>
      <c r="I214" s="6">
        <f t="shared" si="125"/>
        <v>0.31352341252323118</v>
      </c>
      <c r="J214">
        <v>0.31352341252323118</v>
      </c>
      <c r="O214">
        <f t="shared" si="126"/>
        <v>0.40968200000000005</v>
      </c>
      <c r="S214">
        <v>0.82199999999999995</v>
      </c>
      <c r="T214">
        <f t="shared" si="127"/>
        <v>1.5463759999999998</v>
      </c>
      <c r="U214">
        <v>1.3414999999999999</v>
      </c>
    </row>
    <row r="215" spans="1:21">
      <c r="A215" t="s">
        <v>40</v>
      </c>
      <c r="B215">
        <v>0.435</v>
      </c>
      <c r="C215" s="10">
        <f t="shared" si="122"/>
        <v>0.36013642000234847</v>
      </c>
      <c r="D215">
        <v>48.26</v>
      </c>
      <c r="E215" s="6">
        <f t="shared" si="123"/>
        <v>1.8648984666390387</v>
      </c>
      <c r="F215" s="6">
        <f t="shared" si="128"/>
        <v>7.2225901110165205E-2</v>
      </c>
      <c r="G215" s="6"/>
      <c r="H215" s="6"/>
      <c r="I215" s="10">
        <f t="shared" ref="I215:J215" si="129">AVERAGE(I206:I214)</f>
        <v>0.15751347836601531</v>
      </c>
      <c r="J215" s="10">
        <f t="shared" si="129"/>
        <v>0.38456694866613234</v>
      </c>
      <c r="O215">
        <f t="shared" si="126"/>
        <v>0.35971000000000003</v>
      </c>
      <c r="S215">
        <v>0.90600000000000003</v>
      </c>
      <c r="T215">
        <f t="shared" si="127"/>
        <v>1.7066479999999999</v>
      </c>
      <c r="U215" s="6"/>
    </row>
    <row r="216" spans="1:21">
      <c r="A216" s="12" t="s">
        <v>41</v>
      </c>
      <c r="B216" s="12">
        <v>0.38700000000000001</v>
      </c>
      <c r="C216" s="10">
        <f t="shared" si="122"/>
        <v>0.32140728680705322</v>
      </c>
      <c r="I216" s="10">
        <f t="shared" ref="I216:J216" si="130">+STDEV(I206:I214)</f>
        <v>0.48330922512419555</v>
      </c>
      <c r="J216" s="10">
        <f t="shared" si="130"/>
        <v>0.20954383347119546</v>
      </c>
      <c r="O216" s="12">
        <f t="shared" si="126"/>
        <v>0.32102200000000003</v>
      </c>
    </row>
    <row r="217" spans="1:21">
      <c r="I217" s="10">
        <f>(I216/3)</f>
        <v>0.16110307504139851</v>
      </c>
      <c r="J217" s="10">
        <f>(J216/2.45)</f>
        <v>8.5528095294365489E-2</v>
      </c>
    </row>
    <row r="218" spans="1:21">
      <c r="G218" s="10"/>
      <c r="I218" s="10">
        <f t="shared" ref="I218:J218" si="131">+(I217/I215)*100</f>
        <v>102.27891397778799</v>
      </c>
      <c r="J218" s="10">
        <f t="shared" si="131"/>
        <v>22.240105550156887</v>
      </c>
    </row>
    <row r="219" spans="1:21">
      <c r="I219" s="10"/>
    </row>
    <row r="220" spans="1:21">
      <c r="A220" s="2" t="s">
        <v>76</v>
      </c>
      <c r="D220" t="s">
        <v>25</v>
      </c>
      <c r="E220" t="s">
        <v>25</v>
      </c>
      <c r="F220" t="s">
        <v>26</v>
      </c>
      <c r="G220" t="s">
        <v>26</v>
      </c>
      <c r="I220" t="s">
        <v>26</v>
      </c>
      <c r="J220" t="s">
        <v>26</v>
      </c>
    </row>
    <row r="221" spans="1:21">
      <c r="A221" t="s">
        <v>27</v>
      </c>
      <c r="B221" t="s">
        <v>28</v>
      </c>
      <c r="D221" t="s">
        <v>43</v>
      </c>
      <c r="E221" t="s">
        <v>66</v>
      </c>
      <c r="F221" s="7" t="s">
        <v>31</v>
      </c>
      <c r="G221" t="s">
        <v>32</v>
      </c>
      <c r="H221" t="s">
        <v>33</v>
      </c>
      <c r="I221" t="s">
        <v>34</v>
      </c>
      <c r="J221" t="s">
        <v>34</v>
      </c>
      <c r="O221" t="s">
        <v>16</v>
      </c>
      <c r="S221" t="s">
        <v>35</v>
      </c>
      <c r="T221" t="s">
        <v>16</v>
      </c>
      <c r="U221" t="s">
        <v>36</v>
      </c>
    </row>
    <row r="222" spans="1:21">
      <c r="A222">
        <v>1</v>
      </c>
      <c r="B222">
        <v>0.56499999999999995</v>
      </c>
      <c r="C222" s="10">
        <f t="shared" ref="C222:C231" si="132">+(B222*B$1)+B$2</f>
        <v>0.46502782240627305</v>
      </c>
      <c r="D222" s="6">
        <v>45.99</v>
      </c>
      <c r="E222" s="6">
        <f t="shared" ref="E222:E230" si="133">((25*3600)/D222)/1000</f>
        <v>1.9569471624266144</v>
      </c>
      <c r="F222" s="6">
        <f>+(C222-C$231)*E222</f>
        <v>0.28105779960708382</v>
      </c>
      <c r="G222" s="6">
        <f t="shared" ref="G222:G229" si="134">+F222-F$230</f>
        <v>2.074361435586336E-2</v>
      </c>
      <c r="H222" s="6">
        <v>0.29149999999999998</v>
      </c>
      <c r="I222" s="6">
        <f t="shared" ref="I222:I229" si="135">+G222/H222</f>
        <v>7.1161627292841714E-2</v>
      </c>
      <c r="J222">
        <v>7.1161627292841714E-2</v>
      </c>
      <c r="O222">
        <f t="shared" ref="O222:O231" si="136">(B222*0.806)+0.0091</f>
        <v>0.46448999999999996</v>
      </c>
      <c r="S222">
        <v>0.81799999999999995</v>
      </c>
      <c r="T222">
        <f t="shared" ref="T222:T230" si="137">(S222*1.908)-0.022</f>
        <v>1.5387439999999999</v>
      </c>
      <c r="U222" s="6">
        <v>1.1052999999999999</v>
      </c>
    </row>
    <row r="223" spans="1:21" s="3" customFormat="1">
      <c r="A223" s="3">
        <v>2</v>
      </c>
      <c r="B223" s="3">
        <v>0.60499999999999998</v>
      </c>
      <c r="C223" s="10">
        <f t="shared" si="132"/>
        <v>0.49730210006901909</v>
      </c>
      <c r="D223" s="3">
        <v>48.18</v>
      </c>
      <c r="E223" s="3">
        <f t="shared" si="133"/>
        <v>1.8679950186799501</v>
      </c>
      <c r="F223" s="6">
        <f t="shared" ref="F223:F230" si="138">+(C223-C$231)*E223</f>
        <v>0.32857063498499228</v>
      </c>
      <c r="G223" s="3">
        <f t="shared" si="134"/>
        <v>6.8256449733771818E-2</v>
      </c>
      <c r="H223" s="3">
        <v>0.2109</v>
      </c>
      <c r="I223" s="3">
        <f t="shared" si="135"/>
        <v>0.32364366872343203</v>
      </c>
      <c r="J223" s="3">
        <v>0.32364366872343203</v>
      </c>
      <c r="O223" s="3">
        <f t="shared" si="136"/>
        <v>0.49673</v>
      </c>
      <c r="S223" s="3">
        <v>0.876</v>
      </c>
      <c r="T223" s="3">
        <f t="shared" si="137"/>
        <v>1.649408</v>
      </c>
      <c r="U223" s="3">
        <v>0.91100000000000003</v>
      </c>
    </row>
    <row r="224" spans="1:21">
      <c r="A224">
        <v>3</v>
      </c>
      <c r="B224">
        <v>0.50800000000000001</v>
      </c>
      <c r="C224" s="10">
        <f t="shared" si="132"/>
        <v>0.41903697673685997</v>
      </c>
      <c r="D224">
        <v>45.47</v>
      </c>
      <c r="E224" s="6">
        <f t="shared" si="133"/>
        <v>1.9793270288102047</v>
      </c>
      <c r="F224" s="6">
        <f t="shared" si="138"/>
        <v>0.19324108409242596</v>
      </c>
      <c r="G224" s="6">
        <f t="shared" si="134"/>
        <v>-6.7073101158794501E-2</v>
      </c>
      <c r="H224">
        <v>0.30149999999999999</v>
      </c>
      <c r="I224" s="6">
        <f t="shared" si="135"/>
        <v>-0.22246468046034662</v>
      </c>
      <c r="O224">
        <f t="shared" si="136"/>
        <v>0.41854800000000003</v>
      </c>
      <c r="S224">
        <v>0.88400000000000001</v>
      </c>
      <c r="T224">
        <f t="shared" si="137"/>
        <v>1.6646719999999999</v>
      </c>
      <c r="U224">
        <v>1.1695</v>
      </c>
    </row>
    <row r="225" spans="1:21">
      <c r="A225">
        <v>4</v>
      </c>
      <c r="B225">
        <v>0.53500000000000003</v>
      </c>
      <c r="C225" s="10">
        <f t="shared" si="132"/>
        <v>0.44082211415921357</v>
      </c>
      <c r="D225">
        <v>48.37</v>
      </c>
      <c r="E225" s="6">
        <f t="shared" si="133"/>
        <v>1.8606574322927436</v>
      </c>
      <c r="F225" s="6">
        <f t="shared" si="138"/>
        <v>0.22219008603875198</v>
      </c>
      <c r="G225" s="6">
        <f t="shared" si="134"/>
        <v>-3.8124099212468482E-2</v>
      </c>
      <c r="H225">
        <v>0.25009999999999999</v>
      </c>
      <c r="I225" s="6">
        <f t="shared" si="135"/>
        <v>-0.15243542268080162</v>
      </c>
      <c r="O225">
        <f t="shared" si="136"/>
        <v>0.44031000000000003</v>
      </c>
      <c r="S225">
        <v>0.83799999999999997</v>
      </c>
      <c r="T225">
        <f t="shared" si="137"/>
        <v>1.5769039999999999</v>
      </c>
      <c r="U225">
        <v>0.96640000000000004</v>
      </c>
    </row>
    <row r="226" spans="1:21" s="3" customFormat="1">
      <c r="A226" s="3">
        <v>5</v>
      </c>
      <c r="B226" s="3">
        <v>0.55500000000000005</v>
      </c>
      <c r="C226" s="10">
        <f t="shared" si="132"/>
        <v>0.4569592529905866</v>
      </c>
      <c r="D226" s="3">
        <v>48.26</v>
      </c>
      <c r="E226" s="3">
        <f t="shared" si="133"/>
        <v>1.8648984666390387</v>
      </c>
      <c r="F226" s="6">
        <f t="shared" si="138"/>
        <v>0.2527906538855782</v>
      </c>
      <c r="G226" s="3">
        <f t="shared" si="134"/>
        <v>-7.5235313656422664E-3</v>
      </c>
      <c r="H226" s="3">
        <v>0.29380000000000001</v>
      </c>
      <c r="I226" s="3">
        <f t="shared" si="135"/>
        <v>-2.5607662919136371E-2</v>
      </c>
      <c r="O226" s="3">
        <f t="shared" si="136"/>
        <v>0.45643000000000006</v>
      </c>
      <c r="S226" s="3">
        <v>0.86599999999999999</v>
      </c>
      <c r="T226" s="3">
        <f t="shared" si="137"/>
        <v>1.630328</v>
      </c>
      <c r="U226" s="3">
        <v>1.1618999999999999</v>
      </c>
    </row>
    <row r="227" spans="1:21">
      <c r="A227">
        <v>6</v>
      </c>
      <c r="B227">
        <v>0.54900000000000004</v>
      </c>
      <c r="C227" s="10">
        <f t="shared" si="132"/>
        <v>0.45211811134117469</v>
      </c>
      <c r="D227" s="6">
        <v>48.8</v>
      </c>
      <c r="E227" s="6">
        <f t="shared" si="133"/>
        <v>1.8442622950819674</v>
      </c>
      <c r="F227" s="6">
        <f t="shared" si="138"/>
        <v>0.2410650452473552</v>
      </c>
      <c r="G227" s="6">
        <f t="shared" si="134"/>
        <v>-1.9249140003865267E-2</v>
      </c>
      <c r="H227" s="6">
        <v>0.28039999999999998</v>
      </c>
      <c r="I227" s="6">
        <f t="shared" si="135"/>
        <v>-6.8648858786966013E-2</v>
      </c>
      <c r="O227">
        <f t="shared" si="136"/>
        <v>0.45159400000000005</v>
      </c>
      <c r="S227">
        <v>0.76400000000000001</v>
      </c>
      <c r="T227">
        <f t="shared" si="137"/>
        <v>1.4357119999999999</v>
      </c>
      <c r="U227" s="6">
        <v>1.1954</v>
      </c>
    </row>
    <row r="228" spans="1:21">
      <c r="A228">
        <v>7</v>
      </c>
      <c r="B228">
        <v>0.55700000000000005</v>
      </c>
      <c r="C228" s="10">
        <f t="shared" si="132"/>
        <v>0.4585729668737239</v>
      </c>
      <c r="D228" s="6">
        <v>58.94</v>
      </c>
      <c r="E228" s="6">
        <f t="shared" si="133"/>
        <v>1.5269765863590092</v>
      </c>
      <c r="F228" s="6">
        <f t="shared" si="138"/>
        <v>0.2094487819138168</v>
      </c>
      <c r="G228" s="6">
        <f t="shared" si="134"/>
        <v>-5.0865403337403664E-2</v>
      </c>
      <c r="H228" s="6">
        <v>0.32090000000000002</v>
      </c>
      <c r="I228" s="6">
        <f t="shared" si="135"/>
        <v>-0.15850858004800145</v>
      </c>
      <c r="O228">
        <f t="shared" si="136"/>
        <v>0.45804200000000006</v>
      </c>
      <c r="S228">
        <v>0.79</v>
      </c>
      <c r="T228">
        <f t="shared" si="137"/>
        <v>1.48532</v>
      </c>
      <c r="U228" s="6">
        <v>1.2592000000000001</v>
      </c>
    </row>
    <row r="229" spans="1:21">
      <c r="A229">
        <v>8</v>
      </c>
      <c r="B229">
        <v>0.55100000000000005</v>
      </c>
      <c r="C229" s="10">
        <f t="shared" si="132"/>
        <v>0.45373182522431199</v>
      </c>
      <c r="D229">
        <v>46.58</v>
      </c>
      <c r="E229" s="6">
        <f t="shared" si="133"/>
        <v>1.9321597252039504</v>
      </c>
      <c r="F229" s="6">
        <f t="shared" si="138"/>
        <v>0.25567214378603031</v>
      </c>
      <c r="G229" s="6">
        <f t="shared" si="134"/>
        <v>-4.6420414651901498E-3</v>
      </c>
      <c r="H229">
        <v>0.31659999999999999</v>
      </c>
      <c r="I229" s="6">
        <f t="shared" si="135"/>
        <v>-1.4662165082723153E-2</v>
      </c>
      <c r="O229">
        <f t="shared" si="136"/>
        <v>0.45320600000000005</v>
      </c>
      <c r="S229">
        <v>0.86199999999999999</v>
      </c>
      <c r="T229">
        <f t="shared" si="137"/>
        <v>1.6226959999999999</v>
      </c>
      <c r="U229">
        <v>1.3414999999999999</v>
      </c>
    </row>
    <row r="230" spans="1:21">
      <c r="A230" t="s">
        <v>40</v>
      </c>
      <c r="B230">
        <v>0.56000000000000005</v>
      </c>
      <c r="C230" s="10">
        <f t="shared" si="132"/>
        <v>0.46099353769842988</v>
      </c>
      <c r="D230">
        <v>48.26</v>
      </c>
      <c r="E230" s="6">
        <f t="shared" si="133"/>
        <v>1.8648984666390387</v>
      </c>
      <c r="F230" s="6">
        <f t="shared" si="138"/>
        <v>0.26031418525122046</v>
      </c>
      <c r="G230" s="6"/>
      <c r="H230" s="6"/>
      <c r="I230" s="10">
        <f t="shared" ref="I230:J230" si="139">AVERAGE(I221:I229)</f>
        <v>-3.0940259245212688E-2</v>
      </c>
      <c r="J230" s="10">
        <f t="shared" si="139"/>
        <v>0.19740264800813687</v>
      </c>
      <c r="O230">
        <f t="shared" si="136"/>
        <v>0.46046000000000009</v>
      </c>
      <c r="S230">
        <v>0.83</v>
      </c>
      <c r="T230">
        <f t="shared" si="137"/>
        <v>1.5616399999999999</v>
      </c>
    </row>
    <row r="231" spans="1:21">
      <c r="A231" s="12" t="s">
        <v>41</v>
      </c>
      <c r="B231" s="12">
        <v>0.38700000000000001</v>
      </c>
      <c r="C231" s="10">
        <f t="shared" si="132"/>
        <v>0.32140728680705322</v>
      </c>
      <c r="I231" s="10">
        <f t="shared" ref="I231:J231" si="140">+STDEV(I221:I229)</f>
        <v>0.17137522064310839</v>
      </c>
      <c r="J231" s="10">
        <f t="shared" si="140"/>
        <v>0.17853176362339329</v>
      </c>
      <c r="O231" s="12">
        <f t="shared" si="136"/>
        <v>0.32102200000000003</v>
      </c>
    </row>
    <row r="232" spans="1:21">
      <c r="D232" s="6"/>
      <c r="E232" s="6"/>
      <c r="G232" s="6"/>
      <c r="H232" s="6"/>
      <c r="I232" s="10">
        <f>(I231/3)</f>
        <v>5.7125073547702798E-2</v>
      </c>
      <c r="J232" s="10">
        <f>(J231/1.453)</f>
        <v>0.12287113807528788</v>
      </c>
      <c r="U232" s="6"/>
    </row>
    <row r="233" spans="1:21">
      <c r="I233" s="10">
        <f t="shared" ref="I233:J233" si="141">+(I232/I230)*100</f>
        <v>-184.63023562590743</v>
      </c>
      <c r="J233" s="10">
        <f t="shared" si="141"/>
        <v>62.243915831475164</v>
      </c>
    </row>
    <row r="234" spans="1:21">
      <c r="I234" s="10"/>
    </row>
    <row r="235" spans="1:21">
      <c r="A235" s="2" t="s">
        <v>77</v>
      </c>
      <c r="D235" t="s">
        <v>25</v>
      </c>
      <c r="E235" t="s">
        <v>25</v>
      </c>
      <c r="F235" t="s">
        <v>26</v>
      </c>
      <c r="G235" t="s">
        <v>26</v>
      </c>
      <c r="I235" t="s">
        <v>26</v>
      </c>
      <c r="J235" t="s">
        <v>26</v>
      </c>
    </row>
    <row r="236" spans="1:21">
      <c r="A236" t="s">
        <v>27</v>
      </c>
      <c r="B236" t="s">
        <v>28</v>
      </c>
      <c r="D236" t="s">
        <v>43</v>
      </c>
      <c r="E236" t="s">
        <v>66</v>
      </c>
      <c r="F236" s="7" t="s">
        <v>31</v>
      </c>
      <c r="G236" t="s">
        <v>32</v>
      </c>
      <c r="H236" t="s">
        <v>33</v>
      </c>
      <c r="I236" t="s">
        <v>34</v>
      </c>
      <c r="J236" t="s">
        <v>34</v>
      </c>
      <c r="O236" t="s">
        <v>16</v>
      </c>
      <c r="S236" t="s">
        <v>35</v>
      </c>
      <c r="T236" t="s">
        <v>16</v>
      </c>
      <c r="U236" t="s">
        <v>36</v>
      </c>
    </row>
    <row r="237" spans="1:21">
      <c r="A237">
        <v>1</v>
      </c>
      <c r="B237">
        <v>0.49299999999999999</v>
      </c>
      <c r="C237" s="10">
        <f t="shared" ref="C237:C252" si="142">+(B237*B$1)+B$2</f>
        <v>0.40693412261333017</v>
      </c>
      <c r="D237" s="6">
        <v>45.99</v>
      </c>
      <c r="E237" s="6">
        <f t="shared" ref="E237:E245" si="143">((25*3600)/D237)/1000</f>
        <v>1.9569471624266144</v>
      </c>
      <c r="F237" s="6">
        <f>+(C237-C$246)*E237</f>
        <v>0.16737149864242065</v>
      </c>
      <c r="G237" s="6">
        <f t="shared" ref="G237:G244" si="144">+F237-F$245</f>
        <v>-8.3914448970029171E-2</v>
      </c>
      <c r="H237" s="6">
        <v>0.29149999999999998</v>
      </c>
      <c r="I237" s="6">
        <f t="shared" ref="I237:I244" si="145">+G237/H237</f>
        <v>-0.28787118000010009</v>
      </c>
      <c r="O237">
        <f t="shared" ref="O237:O246" si="146">(B237*0.806)+0.0091</f>
        <v>0.40645800000000004</v>
      </c>
      <c r="S237">
        <v>0.874</v>
      </c>
      <c r="T237">
        <f t="shared" ref="T237:T245" si="147">(S237*1.908)-0.022</f>
        <v>1.6455919999999999</v>
      </c>
      <c r="U237" s="6">
        <v>1.1052999999999999</v>
      </c>
    </row>
    <row r="238" spans="1:21" s="3" customFormat="1">
      <c r="A238" s="3">
        <v>2</v>
      </c>
      <c r="B238" s="3">
        <v>0.51300000000000001</v>
      </c>
      <c r="C238" s="10">
        <f t="shared" si="142"/>
        <v>0.42307126144470325</v>
      </c>
      <c r="D238" s="3">
        <v>48.18</v>
      </c>
      <c r="E238" s="3">
        <f t="shared" si="143"/>
        <v>1.8679950186799501</v>
      </c>
      <c r="F238" s="6">
        <f t="shared" ref="F238:F245" si="148">+(C238-C$246)*E238</f>
        <v>0.18990779820233505</v>
      </c>
      <c r="G238" s="3">
        <f t="shared" si="144"/>
        <v>-6.1378149410114768E-2</v>
      </c>
      <c r="H238" s="3">
        <v>0.2109</v>
      </c>
      <c r="I238" s="3">
        <f t="shared" si="145"/>
        <v>-0.29102963210106575</v>
      </c>
      <c r="O238" s="3">
        <f t="shared" si="146"/>
        <v>0.42257800000000001</v>
      </c>
      <c r="S238" s="3">
        <v>0.85399999999999998</v>
      </c>
      <c r="T238" s="3">
        <f t="shared" si="147"/>
        <v>1.607432</v>
      </c>
      <c r="U238" s="3">
        <v>0.91100000000000003</v>
      </c>
    </row>
    <row r="239" spans="1:21">
      <c r="A239">
        <v>3</v>
      </c>
      <c r="B239">
        <v>0.49099999999999999</v>
      </c>
      <c r="C239" s="10">
        <f t="shared" si="142"/>
        <v>0.40532040873019287</v>
      </c>
      <c r="D239">
        <v>45.47</v>
      </c>
      <c r="E239" s="6">
        <f t="shared" si="143"/>
        <v>1.9793270288102047</v>
      </c>
      <c r="F239" s="6">
        <f t="shared" si="148"/>
        <v>0.16609151029431646</v>
      </c>
      <c r="G239" s="6">
        <f t="shared" si="144"/>
        <v>-8.5194437318133365E-2</v>
      </c>
      <c r="H239">
        <v>0.30149999999999999</v>
      </c>
      <c r="I239" s="6">
        <f t="shared" si="145"/>
        <v>-0.28256861465384203</v>
      </c>
      <c r="O239">
        <f t="shared" si="146"/>
        <v>0.40484600000000004</v>
      </c>
      <c r="S239">
        <v>0.85799999999999998</v>
      </c>
      <c r="T239">
        <f t="shared" si="147"/>
        <v>1.6150639999999998</v>
      </c>
      <c r="U239">
        <v>1.1695</v>
      </c>
    </row>
    <row r="240" spans="1:21">
      <c r="A240">
        <v>4</v>
      </c>
      <c r="B240">
        <v>0.51500000000000001</v>
      </c>
      <c r="C240" s="10">
        <f t="shared" si="142"/>
        <v>0.42468497532784055</v>
      </c>
      <c r="D240">
        <v>48.37</v>
      </c>
      <c r="E240" s="6">
        <f t="shared" si="143"/>
        <v>1.8606574322927436</v>
      </c>
      <c r="F240" s="6">
        <f t="shared" si="148"/>
        <v>0.19216439873621793</v>
      </c>
      <c r="G240" s="6">
        <f t="shared" si="144"/>
        <v>-5.9121548876231889E-2</v>
      </c>
      <c r="H240">
        <v>0.25009999999999999</v>
      </c>
      <c r="I240" s="6">
        <f t="shared" si="145"/>
        <v>-0.2363916388493878</v>
      </c>
      <c r="O240">
        <f t="shared" si="146"/>
        <v>0.42419000000000001</v>
      </c>
      <c r="S240">
        <v>0.85</v>
      </c>
      <c r="T240">
        <f t="shared" si="147"/>
        <v>1.5997999999999999</v>
      </c>
      <c r="U240">
        <v>0.96640000000000004</v>
      </c>
    </row>
    <row r="241" spans="1:21" s="3" customFormat="1">
      <c r="A241" s="3">
        <v>5</v>
      </c>
      <c r="B241" s="3">
        <v>0.495</v>
      </c>
      <c r="C241" s="10">
        <f t="shared" si="142"/>
        <v>0.40854783649646748</v>
      </c>
      <c r="D241" s="3">
        <v>48.26</v>
      </c>
      <c r="E241" s="3">
        <f t="shared" si="143"/>
        <v>1.8648984666390387</v>
      </c>
      <c r="F241" s="6">
        <f t="shared" si="148"/>
        <v>0.16250827749787161</v>
      </c>
      <c r="G241" s="3">
        <f t="shared" si="144"/>
        <v>-8.8777670114578211E-2</v>
      </c>
      <c r="H241" s="3">
        <v>0.29380000000000001</v>
      </c>
      <c r="I241" s="3">
        <f t="shared" si="145"/>
        <v>-0.30217042244580739</v>
      </c>
      <c r="O241" s="3">
        <f t="shared" si="146"/>
        <v>0.40807000000000004</v>
      </c>
      <c r="S241" s="3">
        <v>0.86799999999999999</v>
      </c>
      <c r="T241" s="3">
        <f t="shared" si="147"/>
        <v>1.6341439999999998</v>
      </c>
      <c r="U241" s="3">
        <v>1.1618999999999999</v>
      </c>
    </row>
    <row r="242" spans="1:21">
      <c r="A242">
        <v>6</v>
      </c>
      <c r="B242">
        <v>0.56200000000000006</v>
      </c>
      <c r="C242" s="10">
        <f t="shared" si="142"/>
        <v>0.46260725158156718</v>
      </c>
      <c r="D242" s="6">
        <v>48.8</v>
      </c>
      <c r="E242" s="6">
        <f t="shared" si="143"/>
        <v>1.8442622950819674</v>
      </c>
      <c r="F242" s="6">
        <f t="shared" si="148"/>
        <v>0.26040977110053809</v>
      </c>
      <c r="G242" s="6">
        <f t="shared" si="144"/>
        <v>9.1238234880882674E-3</v>
      </c>
      <c r="H242" s="6">
        <v>0.28039999999999998</v>
      </c>
      <c r="I242" s="6">
        <f t="shared" si="145"/>
        <v>3.2538600171498816E-2</v>
      </c>
      <c r="J242">
        <v>3.2538600171498816E-2</v>
      </c>
      <c r="O242">
        <f t="shared" si="146"/>
        <v>0.46207200000000009</v>
      </c>
      <c r="S242">
        <v>0.81799999999999995</v>
      </c>
      <c r="T242">
        <f t="shared" si="147"/>
        <v>1.5387439999999999</v>
      </c>
      <c r="U242" s="6">
        <v>1.1954</v>
      </c>
    </row>
    <row r="243" spans="1:21">
      <c r="A243">
        <v>7</v>
      </c>
      <c r="B243">
        <v>0.53600000000000003</v>
      </c>
      <c r="C243" s="10">
        <f t="shared" si="142"/>
        <v>0.4416289711007822</v>
      </c>
      <c r="D243" s="6">
        <v>58.94</v>
      </c>
      <c r="E243" s="6">
        <f t="shared" si="143"/>
        <v>1.5269765863590092</v>
      </c>
      <c r="F243" s="6">
        <f t="shared" si="148"/>
        <v>0.18357569708916879</v>
      </c>
      <c r="G243" s="6">
        <f t="shared" si="144"/>
        <v>-6.7710250523281029E-2</v>
      </c>
      <c r="H243" s="6">
        <v>0.32090000000000002</v>
      </c>
      <c r="I243" s="6">
        <f t="shared" si="145"/>
        <v>-0.21100109231312256</v>
      </c>
      <c r="O243">
        <f t="shared" si="146"/>
        <v>0.44111600000000006</v>
      </c>
      <c r="S243">
        <v>0.81799999999999995</v>
      </c>
      <c r="T243">
        <f t="shared" si="147"/>
        <v>1.5387439999999999</v>
      </c>
      <c r="U243" s="6">
        <v>1.2592000000000001</v>
      </c>
    </row>
    <row r="244" spans="1:21">
      <c r="A244">
        <v>8</v>
      </c>
      <c r="B244">
        <v>0.40100000000000002</v>
      </c>
      <c r="C244" s="10">
        <f t="shared" si="142"/>
        <v>0.33270328398901433</v>
      </c>
      <c r="D244">
        <v>46.58</v>
      </c>
      <c r="E244" s="6">
        <f t="shared" si="143"/>
        <v>1.9321597252039504</v>
      </c>
      <c r="F244" s="6">
        <f t="shared" si="148"/>
        <v>2.1825670811002586E-2</v>
      </c>
      <c r="G244" s="6">
        <f t="shared" si="144"/>
        <v>-0.22946027680144723</v>
      </c>
      <c r="H244">
        <v>0.31659999999999999</v>
      </c>
      <c r="I244" s="6">
        <f t="shared" si="145"/>
        <v>-0.72476398231663686</v>
      </c>
      <c r="O244">
        <f t="shared" si="146"/>
        <v>0.33230600000000005</v>
      </c>
      <c r="S244">
        <v>0.82199999999999995</v>
      </c>
      <c r="T244">
        <f t="shared" si="147"/>
        <v>1.5463759999999998</v>
      </c>
      <c r="U244">
        <v>1.3414999999999999</v>
      </c>
    </row>
    <row r="245" spans="1:21">
      <c r="A245" t="s">
        <v>40</v>
      </c>
      <c r="B245">
        <v>0.55400000000000005</v>
      </c>
      <c r="C245" s="10">
        <f t="shared" si="142"/>
        <v>0.45615239604901797</v>
      </c>
      <c r="D245">
        <v>48.26</v>
      </c>
      <c r="E245" s="6">
        <f t="shared" si="143"/>
        <v>1.8648984666390387</v>
      </c>
      <c r="F245" s="6">
        <f t="shared" si="148"/>
        <v>0.25128594761244982</v>
      </c>
      <c r="G245" s="6"/>
      <c r="H245" s="6"/>
      <c r="I245" s="10">
        <f>AVERAGE(I237:I244)</f>
        <v>-0.28790724531355794</v>
      </c>
      <c r="J245" s="10">
        <f>AVERAGE(J236:J244)</f>
        <v>3.2538600171498816E-2</v>
      </c>
      <c r="O245">
        <f t="shared" si="146"/>
        <v>0.45562400000000008</v>
      </c>
      <c r="S245">
        <v>0.77400000000000002</v>
      </c>
      <c r="T245">
        <f t="shared" si="147"/>
        <v>1.4547919999999999</v>
      </c>
      <c r="U245" s="6"/>
    </row>
    <row r="246" spans="1:21">
      <c r="A246" s="12" t="s">
        <v>41</v>
      </c>
      <c r="B246" s="12">
        <v>0.38700000000000001</v>
      </c>
      <c r="C246" s="10">
        <f t="shared" si="142"/>
        <v>0.32140728680705322</v>
      </c>
      <c r="I246" s="10">
        <f>+STDEV(I236:I244)</f>
        <v>0.20782528803626388</v>
      </c>
      <c r="J246" s="10"/>
      <c r="O246" s="12">
        <f t="shared" si="146"/>
        <v>0.32102200000000003</v>
      </c>
    </row>
    <row r="247" spans="1:21">
      <c r="I247" s="10">
        <f>(I246/3)</f>
        <v>6.9275096012087964E-2</v>
      </c>
      <c r="J247" s="10"/>
    </row>
    <row r="248" spans="1:21">
      <c r="I248" s="10">
        <f>+(I247/I245)*100</f>
        <v>-24.06160217907712</v>
      </c>
      <c r="J248" s="10"/>
    </row>
    <row r="249" spans="1:21">
      <c r="I249" s="10"/>
    </row>
    <row r="250" spans="1:21">
      <c r="A250" s="2" t="s">
        <v>78</v>
      </c>
      <c r="D250" t="s">
        <v>25</v>
      </c>
      <c r="E250" t="s">
        <v>25</v>
      </c>
      <c r="F250" t="s">
        <v>26</v>
      </c>
      <c r="G250" t="s">
        <v>26</v>
      </c>
      <c r="I250" t="s">
        <v>26</v>
      </c>
      <c r="J250" t="s">
        <v>26</v>
      </c>
    </row>
    <row r="251" spans="1:21">
      <c r="A251" t="s">
        <v>27</v>
      </c>
      <c r="B251" t="s">
        <v>28</v>
      </c>
      <c r="D251" t="s">
        <v>43</v>
      </c>
      <c r="E251" t="s">
        <v>66</v>
      </c>
      <c r="F251" s="7" t="s">
        <v>31</v>
      </c>
      <c r="G251" t="s">
        <v>32</v>
      </c>
      <c r="H251" t="s">
        <v>33</v>
      </c>
      <c r="I251" t="s">
        <v>34</v>
      </c>
      <c r="J251" t="s">
        <v>34</v>
      </c>
      <c r="O251" t="s">
        <v>16</v>
      </c>
      <c r="S251" t="s">
        <v>35</v>
      </c>
      <c r="T251" t="s">
        <v>16</v>
      </c>
      <c r="U251" t="s">
        <v>36</v>
      </c>
    </row>
    <row r="252" spans="1:21">
      <c r="A252">
        <v>1</v>
      </c>
      <c r="B252">
        <v>0.50600000000000001</v>
      </c>
      <c r="C252" s="10">
        <f t="shared" si="142"/>
        <v>0.41742326285372267</v>
      </c>
      <c r="D252" s="6">
        <v>45.99</v>
      </c>
      <c r="E252" s="6">
        <f t="shared" ref="E252:E260" si="149">((25*3600)/D252)/1000</f>
        <v>1.9569471624266144</v>
      </c>
      <c r="F252" s="6">
        <f>+(C252-C$261)*E252</f>
        <v>0.18789819187215157</v>
      </c>
      <c r="G252" s="6">
        <f t="shared" ref="G252:G259" si="150">+F252-F$260</f>
        <v>-2.2760686365830285E-2</v>
      </c>
      <c r="H252" s="6">
        <v>0.29149999999999998</v>
      </c>
      <c r="I252" s="6">
        <f t="shared" ref="I252:I259" si="151">+G252/H252</f>
        <v>-7.8081256829606469E-2</v>
      </c>
      <c r="O252">
        <f t="shared" ref="O252:O261" si="152">(B252*0.806)+0.0091</f>
        <v>0.41693600000000003</v>
      </c>
      <c r="S252">
        <v>0.78800000000000003</v>
      </c>
      <c r="T252">
        <f t="shared" ref="T252:T260" si="153">(S252*1.908)-0.022</f>
        <v>1.4815039999999999</v>
      </c>
      <c r="U252" s="6">
        <v>1.1052999999999999</v>
      </c>
    </row>
    <row r="253" spans="1:21" s="3" customFormat="1">
      <c r="A253" s="3">
        <v>2</v>
      </c>
      <c r="B253" s="3">
        <v>0.51500000000000001</v>
      </c>
      <c r="C253" s="10">
        <f t="shared" ref="C253:C268" si="154">+(B253*B$1)+B$2</f>
        <v>0.42468497532784055</v>
      </c>
      <c r="D253" s="3">
        <v>48.18</v>
      </c>
      <c r="E253" s="3">
        <f t="shared" si="149"/>
        <v>1.8679950186799501</v>
      </c>
      <c r="F253" s="6">
        <f t="shared" ref="F253:F260" si="155">+(C253-C$261)*E253</f>
        <v>0.1929222076976102</v>
      </c>
      <c r="G253" s="3">
        <f t="shared" si="150"/>
        <v>-1.7736670540371646E-2</v>
      </c>
      <c r="H253" s="3">
        <v>0.2109</v>
      </c>
      <c r="I253" s="3">
        <f t="shared" si="151"/>
        <v>-8.4099907730543599E-2</v>
      </c>
      <c r="O253" s="3">
        <f t="shared" si="152"/>
        <v>0.42419000000000001</v>
      </c>
      <c r="S253" s="3">
        <v>0.89800000000000002</v>
      </c>
      <c r="T253" s="3">
        <f t="shared" si="153"/>
        <v>1.691384</v>
      </c>
      <c r="U253" s="3">
        <v>0.91100000000000003</v>
      </c>
    </row>
    <row r="254" spans="1:21">
      <c r="A254">
        <v>3</v>
      </c>
      <c r="B254">
        <v>0.56599999999999995</v>
      </c>
      <c r="C254" s="10">
        <f t="shared" si="154"/>
        <v>0.46583467934784167</v>
      </c>
      <c r="D254">
        <v>45.47</v>
      </c>
      <c r="E254" s="6">
        <f t="shared" si="149"/>
        <v>1.9793270288102047</v>
      </c>
      <c r="F254" s="6">
        <f t="shared" si="155"/>
        <v>0.28586904175656397</v>
      </c>
      <c r="G254" s="6">
        <f t="shared" si="150"/>
        <v>7.5210163518582118E-2</v>
      </c>
      <c r="H254">
        <v>0.30149999999999999</v>
      </c>
      <c r="I254" s="6">
        <f t="shared" si="151"/>
        <v>0.24945327866859743</v>
      </c>
      <c r="J254">
        <v>0.24945327866859743</v>
      </c>
      <c r="O254">
        <f t="shared" si="152"/>
        <v>0.46529599999999999</v>
      </c>
      <c r="S254">
        <v>0.80600000000000005</v>
      </c>
      <c r="T254">
        <f t="shared" si="153"/>
        <v>1.5158480000000001</v>
      </c>
      <c r="U254">
        <v>1.1695</v>
      </c>
    </row>
    <row r="255" spans="1:21">
      <c r="A255">
        <v>4</v>
      </c>
      <c r="B255">
        <v>0.48499999999999999</v>
      </c>
      <c r="C255" s="10">
        <f t="shared" si="154"/>
        <v>0.40047926708078097</v>
      </c>
      <c r="D255">
        <v>48.37</v>
      </c>
      <c r="E255" s="6">
        <f t="shared" si="149"/>
        <v>1.8606574322927436</v>
      </c>
      <c r="F255" s="6">
        <f t="shared" si="155"/>
        <v>0.14712586778241674</v>
      </c>
      <c r="G255" s="6">
        <f t="shared" si="150"/>
        <v>-6.3533010455565114E-2</v>
      </c>
      <c r="H255">
        <v>0.25009999999999999</v>
      </c>
      <c r="I255" s="6">
        <f t="shared" si="151"/>
        <v>-0.25403042965040029</v>
      </c>
      <c r="O255">
        <f t="shared" si="152"/>
        <v>0.40001000000000003</v>
      </c>
      <c r="S255">
        <v>0.84599999999999997</v>
      </c>
      <c r="T255">
        <f t="shared" si="153"/>
        <v>1.5921679999999998</v>
      </c>
      <c r="U255">
        <v>0.96640000000000004</v>
      </c>
    </row>
    <row r="256" spans="1:21" s="3" customFormat="1">
      <c r="A256" s="3">
        <v>5</v>
      </c>
      <c r="B256" s="3">
        <v>0.55700000000000005</v>
      </c>
      <c r="C256" s="10">
        <f t="shared" si="154"/>
        <v>0.4585729668737239</v>
      </c>
      <c r="D256" s="3">
        <v>48.26</v>
      </c>
      <c r="E256" s="3">
        <f t="shared" si="149"/>
        <v>1.8648984666390387</v>
      </c>
      <c r="F256" s="6">
        <f t="shared" si="155"/>
        <v>0.25580006643183512</v>
      </c>
      <c r="G256" s="3">
        <f t="shared" si="150"/>
        <v>4.5141188193853266E-2</v>
      </c>
      <c r="H256" s="3">
        <v>0.29380000000000001</v>
      </c>
      <c r="I256" s="3">
        <f t="shared" si="151"/>
        <v>0.15364597751481709</v>
      </c>
      <c r="J256" s="3">
        <v>0.15364597751481709</v>
      </c>
      <c r="O256" s="3">
        <f t="shared" si="152"/>
        <v>0.45804200000000006</v>
      </c>
      <c r="S256" s="3">
        <v>0.77800000000000002</v>
      </c>
      <c r="T256" s="3">
        <f t="shared" si="153"/>
        <v>1.4624239999999999</v>
      </c>
      <c r="U256" s="3">
        <v>1.1618999999999999</v>
      </c>
    </row>
    <row r="257" spans="1:21">
      <c r="A257">
        <v>6</v>
      </c>
      <c r="B257">
        <v>0.504</v>
      </c>
      <c r="C257" s="10">
        <f t="shared" si="154"/>
        <v>0.41580954897058536</v>
      </c>
      <c r="D257" s="6">
        <v>48.8</v>
      </c>
      <c r="E257" s="6">
        <f t="shared" si="149"/>
        <v>1.8442622950819674</v>
      </c>
      <c r="F257" s="6">
        <f t="shared" si="155"/>
        <v>0.17410253267864537</v>
      </c>
      <c r="G257" s="6">
        <f t="shared" si="150"/>
        <v>-3.6556345559336484E-2</v>
      </c>
      <c r="H257" s="6">
        <v>0.28039999999999998</v>
      </c>
      <c r="I257" s="6">
        <f t="shared" si="151"/>
        <v>-0.13037213109606449</v>
      </c>
      <c r="O257">
        <f t="shared" si="152"/>
        <v>0.41532400000000003</v>
      </c>
      <c r="S257">
        <v>0.85799999999999998</v>
      </c>
      <c r="T257">
        <f t="shared" si="153"/>
        <v>1.6150639999999998</v>
      </c>
      <c r="U257" s="6">
        <v>1.1954</v>
      </c>
    </row>
    <row r="258" spans="1:21">
      <c r="A258">
        <v>7</v>
      </c>
      <c r="B258">
        <v>0.49299999999999999</v>
      </c>
      <c r="C258" s="10">
        <f t="shared" si="154"/>
        <v>0.40693412261333017</v>
      </c>
      <c r="D258" s="6">
        <v>58.94</v>
      </c>
      <c r="E258" s="6">
        <f t="shared" si="149"/>
        <v>1.5269765863590092</v>
      </c>
      <c r="F258" s="6">
        <f t="shared" si="155"/>
        <v>0.13059747578155628</v>
      </c>
      <c r="G258" s="6">
        <f t="shared" si="150"/>
        <v>-8.0061402456425568E-2</v>
      </c>
      <c r="H258" s="6">
        <v>0.32090000000000002</v>
      </c>
      <c r="I258" s="6">
        <f t="shared" si="151"/>
        <v>-0.24949019151270041</v>
      </c>
      <c r="O258">
        <f t="shared" si="152"/>
        <v>0.40645800000000004</v>
      </c>
      <c r="S258">
        <v>0.91400000000000003</v>
      </c>
      <c r="T258">
        <f t="shared" si="153"/>
        <v>1.7219119999999999</v>
      </c>
      <c r="U258" s="6">
        <v>1.2592000000000001</v>
      </c>
    </row>
    <row r="259" spans="1:21">
      <c r="A259">
        <v>8</v>
      </c>
      <c r="B259">
        <v>0.55700000000000005</v>
      </c>
      <c r="C259" s="10">
        <f t="shared" si="154"/>
        <v>0.4585729668737239</v>
      </c>
      <c r="D259">
        <v>46.58</v>
      </c>
      <c r="E259" s="6">
        <f t="shared" si="149"/>
        <v>1.9321597252039504</v>
      </c>
      <c r="F259" s="6">
        <f t="shared" si="155"/>
        <v>0.2650260027050314</v>
      </c>
      <c r="G259" s="6">
        <f t="shared" si="150"/>
        <v>5.4367124467049555E-2</v>
      </c>
      <c r="H259">
        <v>0.31659999999999999</v>
      </c>
      <c r="I259" s="6">
        <f t="shared" si="151"/>
        <v>0.17172180817135047</v>
      </c>
      <c r="J259">
        <v>0.17172180817135047</v>
      </c>
      <c r="O259">
        <f t="shared" si="152"/>
        <v>0.45804200000000006</v>
      </c>
      <c r="S259">
        <v>0.83</v>
      </c>
      <c r="T259">
        <f t="shared" si="153"/>
        <v>1.5616399999999999</v>
      </c>
      <c r="U259">
        <v>1.3414999999999999</v>
      </c>
    </row>
    <row r="260" spans="1:21">
      <c r="A260" t="s">
        <v>40</v>
      </c>
      <c r="B260">
        <v>0.52700000000000002</v>
      </c>
      <c r="C260" s="10">
        <f t="shared" si="154"/>
        <v>0.43436725862666437</v>
      </c>
      <c r="D260">
        <v>48.26</v>
      </c>
      <c r="E260" s="6">
        <f t="shared" si="149"/>
        <v>1.8648984666390387</v>
      </c>
      <c r="F260" s="6">
        <f t="shared" si="155"/>
        <v>0.21065887823798185</v>
      </c>
      <c r="G260" s="6"/>
      <c r="H260" s="6"/>
      <c r="I260" s="10">
        <f t="shared" ref="I260:J260" si="156">AVERAGE(I251:I259)</f>
        <v>-2.7656606558068786E-2</v>
      </c>
      <c r="J260" s="10">
        <f t="shared" si="156"/>
        <v>0.19160702145158834</v>
      </c>
      <c r="O260">
        <f t="shared" si="152"/>
        <v>0.43386200000000003</v>
      </c>
      <c r="S260">
        <v>0.78200000000000003</v>
      </c>
      <c r="T260">
        <f t="shared" si="153"/>
        <v>1.470056</v>
      </c>
      <c r="U260" s="6"/>
    </row>
    <row r="261" spans="1:21">
      <c r="A261" s="12" t="s">
        <v>41</v>
      </c>
      <c r="B261" s="12">
        <v>0.38700000000000001</v>
      </c>
      <c r="C261" s="10">
        <f t="shared" si="154"/>
        <v>0.32140728680705322</v>
      </c>
      <c r="I261" s="10">
        <f t="shared" ref="I261:J261" si="157">+STDEV(I251:I259)</f>
        <v>0.19498955485596417</v>
      </c>
      <c r="J261" s="10">
        <f t="shared" si="157"/>
        <v>5.0905068696478553E-2</v>
      </c>
      <c r="O261" s="12">
        <f t="shared" si="152"/>
        <v>0.32102200000000003</v>
      </c>
    </row>
    <row r="262" spans="1:21">
      <c r="I262" s="10">
        <f>(I261/3)</f>
        <v>6.4996518285321395E-2</v>
      </c>
      <c r="J262" s="10">
        <f>(J261/1.75)</f>
        <v>2.908861068370203E-2</v>
      </c>
    </row>
    <row r="263" spans="1:21">
      <c r="I263" s="10">
        <f t="shared" ref="I263:J263" si="158">+(I262/I260)*100</f>
        <v>-235.01262943757189</v>
      </c>
      <c r="J263" s="10">
        <f t="shared" si="158"/>
        <v>15.181390777504253</v>
      </c>
    </row>
    <row r="264" spans="1:21">
      <c r="I264" s="6"/>
    </row>
    <row r="265" spans="1:21">
      <c r="A265" s="2" t="s">
        <v>79</v>
      </c>
      <c r="D265" t="s">
        <v>25</v>
      </c>
      <c r="E265" t="s">
        <v>25</v>
      </c>
      <c r="F265" t="s">
        <v>26</v>
      </c>
      <c r="G265" t="s">
        <v>26</v>
      </c>
      <c r="I265" t="s">
        <v>26</v>
      </c>
      <c r="J265" t="s">
        <v>26</v>
      </c>
    </row>
    <row r="266" spans="1:21">
      <c r="A266" t="s">
        <v>27</v>
      </c>
      <c r="B266" t="s">
        <v>28</v>
      </c>
      <c r="D266" t="s">
        <v>43</v>
      </c>
      <c r="E266" t="s">
        <v>66</v>
      </c>
      <c r="F266" s="7" t="s">
        <v>31</v>
      </c>
      <c r="G266" t="s">
        <v>32</v>
      </c>
      <c r="H266" t="s">
        <v>33</v>
      </c>
      <c r="I266" t="s">
        <v>34</v>
      </c>
      <c r="J266" t="s">
        <v>34</v>
      </c>
      <c r="O266" t="s">
        <v>16</v>
      </c>
      <c r="S266" t="s">
        <v>35</v>
      </c>
      <c r="T266" t="s">
        <v>16</v>
      </c>
      <c r="U266" t="s">
        <v>36</v>
      </c>
    </row>
    <row r="267" spans="1:21">
      <c r="A267">
        <v>1</v>
      </c>
      <c r="B267">
        <v>0.33200000000000002</v>
      </c>
      <c r="C267" s="10">
        <f t="shared" si="154"/>
        <v>0.27703015502077744</v>
      </c>
      <c r="D267" s="6">
        <v>45.99</v>
      </c>
      <c r="E267" s="6">
        <f t="shared" ref="E267:E275" si="159">((25*3600)/D267)/1000</f>
        <v>1.9569471624266144</v>
      </c>
      <c r="F267" s="6">
        <f>+(C267-C$276)*E267</f>
        <v>-8.6843702125784308E-2</v>
      </c>
      <c r="G267" s="6">
        <f t="shared" ref="G267:G274" si="160">+F267-F$275</f>
        <v>-0.1259660652271237</v>
      </c>
      <c r="H267" s="6">
        <v>0.29149999999999998</v>
      </c>
      <c r="I267" s="6">
        <f t="shared" ref="I267:I274" si="161">+G267/H267</f>
        <v>-0.43213058396954956</v>
      </c>
      <c r="O267">
        <f t="shared" ref="O267:O276" si="162">(B267*0.806)+0.0091</f>
        <v>0.27669200000000005</v>
      </c>
      <c r="S267">
        <v>0.71599999999999997</v>
      </c>
      <c r="T267">
        <f t="shared" ref="T267:T275" si="163">(S267*1.908)-0.022</f>
        <v>1.3441279999999998</v>
      </c>
      <c r="U267" s="6">
        <v>1.1052999999999999</v>
      </c>
    </row>
    <row r="268" spans="1:21" s="3" customFormat="1">
      <c r="A268" s="3">
        <v>2</v>
      </c>
      <c r="B268" s="3">
        <v>0.503</v>
      </c>
      <c r="C268" s="10">
        <f t="shared" si="154"/>
        <v>0.41500269202901674</v>
      </c>
      <c r="D268" s="3">
        <v>48.18</v>
      </c>
      <c r="E268" s="3">
        <f t="shared" si="159"/>
        <v>1.8679950186799501</v>
      </c>
      <c r="F268" s="6">
        <f t="shared" ref="F268:F275" si="164">+(C268-C$276)*E268</f>
        <v>0.17483575072595925</v>
      </c>
      <c r="G268" s="3">
        <f t="shared" si="160"/>
        <v>0.13571338762461987</v>
      </c>
      <c r="H268" s="3">
        <v>0.2109</v>
      </c>
      <c r="I268" s="3">
        <f t="shared" si="161"/>
        <v>0.64349638513333274</v>
      </c>
      <c r="J268" s="3">
        <v>0.64349638513333274</v>
      </c>
      <c r="O268" s="3">
        <f t="shared" si="162"/>
        <v>0.414518</v>
      </c>
      <c r="S268" s="3">
        <v>0.746</v>
      </c>
      <c r="T268" s="3">
        <f t="shared" si="163"/>
        <v>1.4013679999999999</v>
      </c>
      <c r="U268" s="3">
        <v>0.91100000000000003</v>
      </c>
    </row>
    <row r="269" spans="1:21">
      <c r="A269">
        <v>3</v>
      </c>
      <c r="B269">
        <v>0.39900000000000002</v>
      </c>
      <c r="C269" s="10">
        <f t="shared" ref="C269:C276" si="165">+(B269*B$1)+B$2</f>
        <v>0.33108957010587703</v>
      </c>
      <c r="D269">
        <v>45.47</v>
      </c>
      <c r="E269" s="6">
        <f t="shared" si="159"/>
        <v>1.9793270288102047</v>
      </c>
      <c r="F269" s="6">
        <f t="shared" si="164"/>
        <v>1.9164405033959605E-2</v>
      </c>
      <c r="G269" s="6">
        <f t="shared" si="160"/>
        <v>-1.9957958067379777E-2</v>
      </c>
      <c r="H269">
        <v>0.30149999999999999</v>
      </c>
      <c r="I269" s="6">
        <f t="shared" si="161"/>
        <v>-6.6195549145538227E-2</v>
      </c>
      <c r="O269">
        <f t="shared" si="162"/>
        <v>0.33069400000000004</v>
      </c>
      <c r="S269">
        <v>0.81799999999999995</v>
      </c>
      <c r="T269">
        <f t="shared" si="163"/>
        <v>1.5387439999999999</v>
      </c>
      <c r="U269">
        <v>1.1695</v>
      </c>
    </row>
    <row r="270" spans="1:21">
      <c r="A270">
        <v>4</v>
      </c>
      <c r="B270">
        <v>0.52600000000000002</v>
      </c>
      <c r="C270" s="10">
        <f t="shared" si="165"/>
        <v>0.43356040168509569</v>
      </c>
      <c r="D270">
        <v>48.37</v>
      </c>
      <c r="E270" s="6">
        <f t="shared" si="159"/>
        <v>1.8606574322927436</v>
      </c>
      <c r="F270" s="6">
        <f t="shared" si="164"/>
        <v>0.20867852675261161</v>
      </c>
      <c r="G270" s="6">
        <f t="shared" si="160"/>
        <v>0.16955616365127224</v>
      </c>
      <c r="H270">
        <v>0.25009999999999999</v>
      </c>
      <c r="I270" s="6">
        <f t="shared" si="161"/>
        <v>0.67795347321580268</v>
      </c>
      <c r="J270">
        <v>0.67795347321580268</v>
      </c>
      <c r="O270">
        <f t="shared" si="162"/>
        <v>0.43305600000000005</v>
      </c>
      <c r="S270">
        <v>0.73199999999999998</v>
      </c>
      <c r="T270">
        <f t="shared" si="163"/>
        <v>1.3746559999999999</v>
      </c>
      <c r="U270">
        <v>0.96640000000000004</v>
      </c>
    </row>
    <row r="271" spans="1:21" s="3" customFormat="1">
      <c r="A271" s="3">
        <v>5</v>
      </c>
      <c r="B271" s="3">
        <v>0.505</v>
      </c>
      <c r="C271" s="10">
        <f t="shared" si="165"/>
        <v>0.41661640591215404</v>
      </c>
      <c r="D271" s="3">
        <v>48.26</v>
      </c>
      <c r="E271" s="3">
        <f t="shared" si="159"/>
        <v>1.8648984666390387</v>
      </c>
      <c r="F271" s="6">
        <f t="shared" si="164"/>
        <v>0.17755534022915614</v>
      </c>
      <c r="G271" s="3">
        <f t="shared" si="160"/>
        <v>0.13843297712781677</v>
      </c>
      <c r="H271" s="3">
        <v>0.29380000000000001</v>
      </c>
      <c r="I271" s="3">
        <f t="shared" si="161"/>
        <v>0.47118099771210609</v>
      </c>
      <c r="J271" s="3">
        <v>0.47118099771210609</v>
      </c>
      <c r="O271" s="3">
        <f t="shared" si="162"/>
        <v>0.41613</v>
      </c>
      <c r="S271" s="3">
        <v>0.85399999999999998</v>
      </c>
      <c r="T271" s="3">
        <f t="shared" si="163"/>
        <v>1.607432</v>
      </c>
      <c r="U271" s="3">
        <v>1.1618999999999999</v>
      </c>
    </row>
    <row r="272" spans="1:21">
      <c r="A272">
        <v>6</v>
      </c>
      <c r="B272">
        <v>0.46500000000000002</v>
      </c>
      <c r="C272" s="10">
        <f t="shared" si="165"/>
        <v>0.384342128249408</v>
      </c>
      <c r="D272" s="6">
        <v>48.8</v>
      </c>
      <c r="E272" s="6">
        <f t="shared" si="159"/>
        <v>1.8442622950819674</v>
      </c>
      <c r="F272" s="6">
        <f t="shared" si="164"/>
        <v>0.11606835511909695</v>
      </c>
      <c r="G272" s="6">
        <f t="shared" si="160"/>
        <v>7.6945992017757564E-2</v>
      </c>
      <c r="H272" s="6">
        <v>0.28039999999999998</v>
      </c>
      <c r="I272" s="6">
        <f t="shared" si="161"/>
        <v>0.27441509278800846</v>
      </c>
      <c r="J272">
        <v>0.27441509278800846</v>
      </c>
      <c r="O272">
        <f t="shared" si="162"/>
        <v>0.38389000000000006</v>
      </c>
      <c r="S272">
        <v>0.79200000000000004</v>
      </c>
      <c r="T272">
        <f t="shared" si="163"/>
        <v>1.489136</v>
      </c>
      <c r="U272" s="6">
        <v>1.1954</v>
      </c>
    </row>
    <row r="273" spans="1:21">
      <c r="A273">
        <v>7</v>
      </c>
      <c r="B273">
        <v>0.50800000000000001</v>
      </c>
      <c r="C273" s="10">
        <f t="shared" si="165"/>
        <v>0.41903697673685997</v>
      </c>
      <c r="D273" s="6">
        <v>58.94</v>
      </c>
      <c r="E273" s="6">
        <f t="shared" si="159"/>
        <v>1.5269765863590092</v>
      </c>
      <c r="F273" s="6">
        <f t="shared" si="164"/>
        <v>0.14907825065630484</v>
      </c>
      <c r="G273" s="6">
        <f t="shared" si="160"/>
        <v>0.10995588755496546</v>
      </c>
      <c r="H273" s="6">
        <v>0.32090000000000002</v>
      </c>
      <c r="I273" s="6">
        <f t="shared" si="161"/>
        <v>0.3426484498440806</v>
      </c>
      <c r="J273">
        <v>0.3426484498440806</v>
      </c>
      <c r="O273">
        <f t="shared" si="162"/>
        <v>0.41854800000000003</v>
      </c>
      <c r="S273">
        <v>0.78600000000000003</v>
      </c>
      <c r="T273">
        <f t="shared" si="163"/>
        <v>1.4776879999999999</v>
      </c>
      <c r="U273" s="6">
        <v>1.2592000000000001</v>
      </c>
    </row>
    <row r="274" spans="1:21">
      <c r="A274">
        <v>8</v>
      </c>
      <c r="B274">
        <v>0.52500000000000002</v>
      </c>
      <c r="C274" s="10">
        <f t="shared" si="165"/>
        <v>0.43275354474352706</v>
      </c>
      <c r="D274">
        <v>46.58</v>
      </c>
      <c r="E274" s="6">
        <f t="shared" si="159"/>
        <v>1.9321597252039504</v>
      </c>
      <c r="F274" s="6">
        <f t="shared" si="164"/>
        <v>0.21513875513702549</v>
      </c>
      <c r="G274" s="6">
        <f t="shared" si="160"/>
        <v>0.17601639203568611</v>
      </c>
      <c r="H274">
        <v>0.31659999999999999</v>
      </c>
      <c r="I274" s="6">
        <f t="shared" si="161"/>
        <v>0.55595828185624174</v>
      </c>
      <c r="J274">
        <v>0.55595828185624174</v>
      </c>
      <c r="O274">
        <f t="shared" si="162"/>
        <v>0.43225000000000002</v>
      </c>
      <c r="S274">
        <v>0.69199999999999995</v>
      </c>
      <c r="T274">
        <f t="shared" si="163"/>
        <v>1.2983359999999999</v>
      </c>
      <c r="U274">
        <v>1.3414999999999999</v>
      </c>
    </row>
    <row r="275" spans="1:21">
      <c r="A275" t="s">
        <v>40</v>
      </c>
      <c r="B275">
        <v>0.41299999999999998</v>
      </c>
      <c r="C275" s="10">
        <f t="shared" si="165"/>
        <v>0.34238556728783809</v>
      </c>
      <c r="D275">
        <v>48.26</v>
      </c>
      <c r="E275" s="6">
        <f t="shared" si="159"/>
        <v>1.8648984666390387</v>
      </c>
      <c r="F275" s="6">
        <f t="shared" si="164"/>
        <v>3.9122363101339382E-2</v>
      </c>
      <c r="G275" s="6"/>
      <c r="H275" s="6"/>
      <c r="I275" s="10">
        <f t="shared" ref="I275:J275" si="166">AVERAGE(I266:I274)</f>
        <v>0.3084158184293106</v>
      </c>
      <c r="J275" s="10">
        <f t="shared" si="166"/>
        <v>0.49427544675826213</v>
      </c>
      <c r="O275">
        <f t="shared" si="162"/>
        <v>0.341978</v>
      </c>
      <c r="S275">
        <v>0.84199999999999997</v>
      </c>
      <c r="T275">
        <f t="shared" si="163"/>
        <v>1.5845359999999999</v>
      </c>
      <c r="U275" s="6"/>
    </row>
    <row r="276" spans="1:21">
      <c r="A276" s="12" t="s">
        <v>41</v>
      </c>
      <c r="B276" s="12">
        <v>0.38700000000000001</v>
      </c>
      <c r="C276" s="10">
        <f t="shared" si="165"/>
        <v>0.32140728680705322</v>
      </c>
      <c r="I276" s="10">
        <f t="shared" ref="I276:J276" si="167">+STDEV(I266:I274)</f>
        <v>0.38315931272478937</v>
      </c>
      <c r="J276" s="10">
        <f t="shared" si="167"/>
        <v>0.16227874353499375</v>
      </c>
      <c r="O276" s="12">
        <f t="shared" si="162"/>
        <v>0.32102200000000003</v>
      </c>
    </row>
    <row r="277" spans="1:21">
      <c r="G277" s="10"/>
      <c r="I277" s="10">
        <f>(I276/3)</f>
        <v>0.12771977090826311</v>
      </c>
      <c r="J277" s="10">
        <f>(J276/2.45)</f>
        <v>6.6236221851017851E-2</v>
      </c>
    </row>
    <row r="278" spans="1:21">
      <c r="I278" s="10">
        <f t="shared" ref="I278:J278" si="168">+(I277/I275)*100</f>
        <v>41.411550016698214</v>
      </c>
      <c r="J278" s="10">
        <f t="shared" si="168"/>
        <v>13.400670068770854</v>
      </c>
    </row>
    <row r="279" spans="1:21">
      <c r="I279" s="6"/>
    </row>
    <row r="280" spans="1:21">
      <c r="A280" s="2"/>
      <c r="I280" s="6"/>
    </row>
    <row r="281" spans="1:21">
      <c r="I281" s="10"/>
    </row>
    <row r="282" spans="1:21">
      <c r="I282" s="10"/>
    </row>
    <row r="283" spans="1:21">
      <c r="I283" s="10"/>
    </row>
    <row r="284" spans="1:21">
      <c r="I284" s="10"/>
    </row>
    <row r="288" spans="1:21">
      <c r="I288" s="6"/>
    </row>
    <row r="289" spans="9:9">
      <c r="I289" s="6"/>
    </row>
    <row r="290" spans="9:9">
      <c r="I290" s="6"/>
    </row>
    <row r="291" spans="9:9">
      <c r="I291" s="6"/>
    </row>
    <row r="292" spans="9:9">
      <c r="I292" s="6"/>
    </row>
    <row r="293" spans="9:9">
      <c r="I293" s="6"/>
    </row>
    <row r="294" spans="9:9">
      <c r="I294" s="6"/>
    </row>
    <row r="295" spans="9:9">
      <c r="I295" s="6"/>
    </row>
    <row r="296" spans="9:9">
      <c r="I296" s="6"/>
    </row>
    <row r="297" spans="9:9">
      <c r="I297" s="10"/>
    </row>
    <row r="298" spans="9:9">
      <c r="I298" s="10"/>
    </row>
    <row r="299" spans="9:9">
      <c r="I299" s="10"/>
    </row>
    <row r="300" spans="9:9">
      <c r="I300" s="10"/>
    </row>
  </sheetData>
  <pageMargins left="0.75" right="0.75" top="1" bottom="1" header="0.511811024" footer="0.511811024"/>
  <pageSetup orientation="portrait" horizontalDpi="300" verticalDpi="300" copies="0" r:id="rId1"/>
  <headerFooter alignWithMargins="0">
    <oddHeader>&amp;A</oddHeader>
    <oddFooter>Página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I327"/>
  <sheetViews>
    <sheetView zoomScale="75" workbookViewId="0"/>
  </sheetViews>
  <sheetFormatPr baseColWidth="10" defaultRowHeight="12.75"/>
  <sheetData>
    <row r="1" spans="1:7">
      <c r="A1" t="s">
        <v>85</v>
      </c>
    </row>
    <row r="3" spans="1:7">
      <c r="B3" t="s">
        <v>86</v>
      </c>
      <c r="C3" t="s">
        <v>87</v>
      </c>
      <c r="D3" t="s">
        <v>88</v>
      </c>
      <c r="E3" t="s">
        <v>89</v>
      </c>
      <c r="F3" t="s">
        <v>90</v>
      </c>
      <c r="G3" t="s">
        <v>91</v>
      </c>
    </row>
    <row r="4" spans="1:7">
      <c r="A4" t="s">
        <v>22</v>
      </c>
      <c r="B4" s="10">
        <v>0.23815758024336464</v>
      </c>
      <c r="C4" s="10">
        <v>177.82375583707667</v>
      </c>
      <c r="D4" s="10">
        <v>521.60325293572737</v>
      </c>
      <c r="E4" s="10">
        <v>0.26270381304937812</v>
      </c>
      <c r="F4" s="10">
        <v>0.18469344552185979</v>
      </c>
      <c r="G4" s="10">
        <v>0.68299378540867028</v>
      </c>
    </row>
    <row r="5" spans="1:7">
      <c r="A5">
        <v>1</v>
      </c>
      <c r="B5" s="10">
        <v>0.19957026710318759</v>
      </c>
      <c r="C5" s="10">
        <v>396.89562351210679</v>
      </c>
      <c r="D5" s="10">
        <v>1007.7778087168432</v>
      </c>
      <c r="E5" s="10">
        <v>0.18058768041336842</v>
      </c>
      <c r="F5" s="10">
        <v>0.46716693429375766</v>
      </c>
      <c r="G5" s="10">
        <v>0.60034854981648034</v>
      </c>
    </row>
    <row r="6" spans="1:7">
      <c r="A6">
        <v>2</v>
      </c>
      <c r="C6" s="10">
        <v>198.29806656438328</v>
      </c>
      <c r="D6" s="10">
        <v>369.44552309408851</v>
      </c>
      <c r="E6" s="10">
        <v>7.6370388813044227E-2</v>
      </c>
      <c r="F6" s="10">
        <v>0.1634491630534024</v>
      </c>
      <c r="G6" s="10">
        <v>0.10930779791156861</v>
      </c>
    </row>
    <row r="7" spans="1:7">
      <c r="A7">
        <v>3</v>
      </c>
      <c r="B7" s="10">
        <v>7.2624758639987658E-2</v>
      </c>
      <c r="C7" s="10">
        <v>144.77903560698991</v>
      </c>
      <c r="D7" s="10">
        <v>1527.6745093884886</v>
      </c>
      <c r="E7" s="10">
        <v>0.30943768649756154</v>
      </c>
      <c r="F7" s="10">
        <v>9.7511202995560056E-2</v>
      </c>
      <c r="G7" s="10">
        <v>4.9980907789461328E-2</v>
      </c>
    </row>
    <row r="8" spans="1:7">
      <c r="A8">
        <v>4</v>
      </c>
      <c r="B8" s="10">
        <v>8.2719692491159444E-2</v>
      </c>
      <c r="C8" s="10">
        <v>98.252732224069703</v>
      </c>
      <c r="D8" s="10">
        <v>832.71171632346488</v>
      </c>
      <c r="E8" s="10">
        <v>0.16523627029937951</v>
      </c>
      <c r="F8" s="10">
        <v>3.8293461443775163E-2</v>
      </c>
      <c r="G8" s="10">
        <v>0.32347293779718878</v>
      </c>
    </row>
    <row r="9" spans="1:7">
      <c r="A9">
        <v>5</v>
      </c>
      <c r="B9" s="10">
        <v>0.1962400409148608</v>
      </c>
      <c r="C9" s="10">
        <v>146.20592112343405</v>
      </c>
      <c r="D9" s="10">
        <v>852.45789383618046</v>
      </c>
      <c r="E9" s="10">
        <v>4.7036145876259601E-2</v>
      </c>
      <c r="F9" s="10">
        <v>0.20389230576562228</v>
      </c>
      <c r="G9" s="10">
        <v>0.71079752346072556</v>
      </c>
    </row>
    <row r="17" spans="1:9">
      <c r="I17" s="20"/>
    </row>
    <row r="18" spans="1:9">
      <c r="I18" s="20"/>
    </row>
    <row r="25" spans="1:9">
      <c r="A25" t="s">
        <v>26</v>
      </c>
      <c r="B25" t="s">
        <v>26</v>
      </c>
      <c r="D25" t="s">
        <v>26</v>
      </c>
    </row>
    <row r="26" spans="1:9">
      <c r="A26" t="s">
        <v>34</v>
      </c>
      <c r="B26" t="s">
        <v>34</v>
      </c>
      <c r="D26" t="s">
        <v>34</v>
      </c>
    </row>
    <row r="27" spans="1:9">
      <c r="A27">
        <v>0.24936732288747396</v>
      </c>
      <c r="B27">
        <v>0.24178611313828205</v>
      </c>
      <c r="D27" s="3">
        <v>0.40631189293014486</v>
      </c>
    </row>
    <row r="28" spans="1:9">
      <c r="A28">
        <v>0.41295187754495105</v>
      </c>
      <c r="B28">
        <v>0.15466873499577344</v>
      </c>
      <c r="D28">
        <v>0.14708587901951362</v>
      </c>
    </row>
    <row r="29" spans="1:9">
      <c r="A29">
        <v>0.35574578467739093</v>
      </c>
      <c r="B29">
        <v>0.80761798307956578</v>
      </c>
      <c r="D29">
        <v>3.2476146325535568E-2</v>
      </c>
    </row>
    <row r="30" spans="1:9">
      <c r="A30">
        <v>0.19529263898335827</v>
      </c>
      <c r="B30">
        <v>0.23577881831297914</v>
      </c>
      <c r="D30">
        <v>0.15950839071244866</v>
      </c>
    </row>
    <row r="31" spans="1:9">
      <c r="A31">
        <v>0.25889674881035074</v>
      </c>
      <c r="B31">
        <v>0.24340812385033331</v>
      </c>
      <c r="D31">
        <v>5.3402217185178902E-3</v>
      </c>
    </row>
    <row r="32" spans="1:9">
      <c r="D32" s="3">
        <v>0.31322425614000327</v>
      </c>
    </row>
    <row r="33" spans="1:4">
      <c r="A33">
        <v>0.26720575895933713</v>
      </c>
      <c r="B33">
        <v>9.8907964171244769E-2</v>
      </c>
      <c r="D33">
        <v>0.12951921100554314</v>
      </c>
    </row>
    <row r="34" spans="1:4">
      <c r="A34">
        <v>8.2795071623332425E-2</v>
      </c>
      <c r="D34">
        <v>0.24038979258648541</v>
      </c>
    </row>
    <row r="35" spans="1:4">
      <c r="A35">
        <v>8.3005438460722863E-2</v>
      </c>
      <c r="B35">
        <v>5.6758953797468509E-2</v>
      </c>
      <c r="D35" s="3">
        <v>0.16192494020995457</v>
      </c>
    </row>
    <row r="36" spans="1:4">
      <c r="D36" s="10">
        <f>AVERAGE(D27:D35)</f>
        <v>0.17730897007201635</v>
      </c>
    </row>
    <row r="37" spans="1:4">
      <c r="A37" s="10">
        <v>0.23815758024336464</v>
      </c>
      <c r="B37" s="10">
        <v>0.26270381304937812</v>
      </c>
      <c r="D37" s="10">
        <f>+STDEV(D27:D35)</f>
        <v>0.12708024845692539</v>
      </c>
    </row>
    <row r="38" spans="1:4">
      <c r="A38" s="10">
        <v>0.11700225864398657</v>
      </c>
      <c r="B38" s="10">
        <v>0.25145583611061328</v>
      </c>
      <c r="D38" s="10">
        <f>(D37/2.83)</f>
        <v>4.4904681433542544E-2</v>
      </c>
    </row>
    <row r="39" spans="1:4">
      <c r="A39" s="10">
        <v>4.1343554291161329E-2</v>
      </c>
      <c r="B39" s="10">
        <v>9.5248422769171698E-2</v>
      </c>
      <c r="D39" s="10">
        <f>+(D38/D36)*100</f>
        <v>25.325668191126439</v>
      </c>
    </row>
    <row r="40" spans="1:4">
      <c r="A40" s="10">
        <v>17.359747377729416</v>
      </c>
      <c r="B40" s="10">
        <v>36.256962418458954</v>
      </c>
    </row>
    <row r="41" spans="1:4">
      <c r="A41" s="10"/>
      <c r="B41" s="10"/>
      <c r="D41" t="s">
        <v>34</v>
      </c>
    </row>
    <row r="42" spans="1:4">
      <c r="A42" s="10"/>
      <c r="B42" s="10"/>
      <c r="D42" s="3">
        <v>5.2669600253372854E-3</v>
      </c>
    </row>
    <row r="45" spans="1:4">
      <c r="A45" t="s">
        <v>26</v>
      </c>
      <c r="B45" t="s">
        <v>26</v>
      </c>
      <c r="D45" s="3"/>
    </row>
    <row r="46" spans="1:4">
      <c r="A46" t="s">
        <v>34</v>
      </c>
      <c r="B46" t="s">
        <v>34</v>
      </c>
    </row>
    <row r="47" spans="1:4">
      <c r="D47" s="3"/>
    </row>
    <row r="48" spans="1:4">
      <c r="B48">
        <v>3.2148051921072278E-2</v>
      </c>
    </row>
    <row r="50" spans="1:4">
      <c r="B50">
        <v>0.13469223620296611</v>
      </c>
      <c r="D50" s="3"/>
    </row>
    <row r="51" spans="1:4">
      <c r="D51" s="10">
        <f>AVERAGE(D42:D50)</f>
        <v>5.2669600253372854E-3</v>
      </c>
    </row>
    <row r="52" spans="1:4">
      <c r="D52" s="10"/>
    </row>
    <row r="53" spans="1:4">
      <c r="B53">
        <v>0.33284547304622608</v>
      </c>
      <c r="D53" s="10"/>
    </row>
    <row r="54" spans="1:4">
      <c r="D54" s="10"/>
    </row>
    <row r="55" spans="1:4">
      <c r="A55">
        <v>0.19957026710318759</v>
      </c>
      <c r="B55">
        <v>0.22266496048320925</v>
      </c>
      <c r="D55" t="s">
        <v>26</v>
      </c>
    </row>
    <row r="56" spans="1:4">
      <c r="D56" t="s">
        <v>34</v>
      </c>
    </row>
    <row r="57" spans="1:4">
      <c r="A57" s="10">
        <v>0.19957026710318759</v>
      </c>
      <c r="B57" s="10">
        <v>0.18058768041336842</v>
      </c>
      <c r="D57" s="3">
        <v>5.0268189360594386E-2</v>
      </c>
    </row>
    <row r="58" spans="1:4">
      <c r="A58" s="10"/>
      <c r="B58" s="10">
        <v>0.12792399829808734</v>
      </c>
    </row>
    <row r="59" spans="1:4">
      <c r="A59" s="10"/>
      <c r="B59" s="10">
        <v>7.3944507686755687E-2</v>
      </c>
    </row>
    <row r="60" spans="1:4">
      <c r="A60" s="10"/>
      <c r="B60" s="10">
        <v>40.946595868275949</v>
      </c>
      <c r="D60" s="3"/>
    </row>
    <row r="61" spans="1:4">
      <c r="A61" s="10"/>
      <c r="B61" s="10"/>
    </row>
    <row r="62" spans="1:4">
      <c r="A62" t="s">
        <v>26</v>
      </c>
      <c r="B62" t="s">
        <v>26</v>
      </c>
      <c r="D62" s="3">
        <v>0.11000163852315625</v>
      </c>
    </row>
    <row r="63" spans="1:4">
      <c r="A63" t="s">
        <v>34</v>
      </c>
      <c r="B63" t="s">
        <v>34</v>
      </c>
    </row>
    <row r="64" spans="1:4">
      <c r="A64" s="10"/>
      <c r="B64">
        <v>6.8811405130990544E-2</v>
      </c>
    </row>
    <row r="65" spans="1:4">
      <c r="A65" s="10"/>
      <c r="B65">
        <v>2.7226818461044706E-2</v>
      </c>
      <c r="D65" s="3">
        <v>3.5001455756315928E-3</v>
      </c>
    </row>
    <row r="66" spans="1:4">
      <c r="A66" s="10"/>
      <c r="D66" s="10">
        <f>AVERAGE(D57:D65)</f>
        <v>5.4589991153127404E-2</v>
      </c>
    </row>
    <row r="67" spans="1:4">
      <c r="D67" s="10">
        <f>+STDEV(D57:D65)</f>
        <v>5.338211758691639E-2</v>
      </c>
    </row>
    <row r="68" spans="1:4">
      <c r="D68" s="10">
        <f>(D67/1.75)</f>
        <v>3.0504067192523653E-2</v>
      </c>
    </row>
    <row r="69" spans="1:4">
      <c r="D69" s="10">
        <f>+(D68/D66)*100</f>
        <v>55.87849814255943</v>
      </c>
    </row>
    <row r="70" spans="1:4">
      <c r="B70">
        <v>0.18309124364652599</v>
      </c>
      <c r="D70" t="s">
        <v>26</v>
      </c>
    </row>
    <row r="71" spans="1:4">
      <c r="D71" s="3" t="s">
        <v>34</v>
      </c>
    </row>
    <row r="72" spans="1:4">
      <c r="B72">
        <v>2.6352088013615674E-2</v>
      </c>
    </row>
    <row r="73" spans="1:4">
      <c r="B73" s="10">
        <v>7.6370388813044227E-2</v>
      </c>
    </row>
    <row r="74" spans="1:4">
      <c r="B74" s="10">
        <v>7.3854361217418271E-2</v>
      </c>
      <c r="D74" s="3"/>
    </row>
    <row r="75" spans="1:4">
      <c r="B75" s="10">
        <v>3.6927180608709136E-2</v>
      </c>
    </row>
    <row r="76" spans="1:4">
      <c r="B76" s="10">
        <v>48.352746637322205</v>
      </c>
      <c r="D76" s="3"/>
    </row>
    <row r="77" spans="1:4">
      <c r="A77" t="s">
        <v>26</v>
      </c>
      <c r="B77" t="s">
        <v>26</v>
      </c>
    </row>
    <row r="78" spans="1:4">
      <c r="A78" t="s">
        <v>34</v>
      </c>
      <c r="B78" t="s">
        <v>34</v>
      </c>
    </row>
    <row r="79" spans="1:4">
      <c r="B79">
        <v>0.27938842104099076</v>
      </c>
      <c r="D79" s="3"/>
    </row>
    <row r="80" spans="1:4">
      <c r="B80">
        <v>0.25012193520001297</v>
      </c>
    </row>
    <row r="81" spans="1:4">
      <c r="A81">
        <v>6.0827717793469349E-2</v>
      </c>
      <c r="B81">
        <v>0.53140921036462796</v>
      </c>
      <c r="D81" s="10"/>
    </row>
    <row r="82" spans="1:4">
      <c r="A82">
        <v>0.12880085404900912</v>
      </c>
      <c r="B82">
        <v>0.54126553507160702</v>
      </c>
      <c r="D82" s="10"/>
    </row>
    <row r="83" spans="1:4">
      <c r="B83">
        <v>0.15955676361194601</v>
      </c>
      <c r="D83" s="10"/>
    </row>
    <row r="84" spans="1:4">
      <c r="A84">
        <v>3.425518059546661E-2</v>
      </c>
      <c r="D84" s="10"/>
    </row>
    <row r="85" spans="1:4">
      <c r="A85">
        <v>6.1964225442472341E-2</v>
      </c>
      <c r="B85">
        <v>0.13321653608097181</v>
      </c>
      <c r="D85" s="3" t="s">
        <v>26</v>
      </c>
    </row>
    <row r="86" spans="1:4">
      <c r="A86">
        <v>7.727581531952088E-2</v>
      </c>
      <c r="D86" t="s">
        <v>34</v>
      </c>
    </row>
    <row r="87" spans="1:4">
      <c r="B87">
        <v>0.2711054041127744</v>
      </c>
    </row>
    <row r="88" spans="1:4">
      <c r="A88" s="10">
        <v>7.2624758639987658E-2</v>
      </c>
      <c r="B88" s="10">
        <v>0.30943768649756154</v>
      </c>
      <c r="D88" s="3"/>
    </row>
    <row r="89" spans="1:4">
      <c r="A89" s="10">
        <v>3.5008669225436322E-2</v>
      </c>
      <c r="B89" s="10">
        <v>0.1645318481129755</v>
      </c>
    </row>
    <row r="90" spans="1:4">
      <c r="A90" s="10">
        <v>1.5628870189926928E-2</v>
      </c>
      <c r="B90" s="10">
        <v>6.2322669739763442E-2</v>
      </c>
      <c r="D90" s="3"/>
    </row>
    <row r="91" spans="1:4">
      <c r="A91" s="10">
        <v>21.520030472530301</v>
      </c>
      <c r="B91" s="10">
        <v>20.140620376650393</v>
      </c>
    </row>
    <row r="92" spans="1:4">
      <c r="A92" t="s">
        <v>26</v>
      </c>
      <c r="B92" t="s">
        <v>26</v>
      </c>
    </row>
    <row r="93" spans="1:4">
      <c r="A93" t="s">
        <v>34</v>
      </c>
      <c r="B93" t="s">
        <v>34</v>
      </c>
      <c r="D93" s="3"/>
    </row>
    <row r="94" spans="1:4">
      <c r="A94" s="14"/>
    </row>
    <row r="95" spans="1:4">
      <c r="A95" s="14">
        <v>0.16368137335976812</v>
      </c>
      <c r="B95">
        <v>9.3381837526659073E-2</v>
      </c>
    </row>
    <row r="96" spans="1:4">
      <c r="A96" s="14">
        <v>3.0678446093325994E-2</v>
      </c>
      <c r="D96" s="10"/>
    </row>
    <row r="97" spans="1:4">
      <c r="A97" s="14"/>
      <c r="B97">
        <v>3.9532821541351307E-2</v>
      </c>
      <c r="D97" s="10"/>
    </row>
    <row r="98" spans="1:4">
      <c r="B98">
        <v>2.0094082425874436E-2</v>
      </c>
      <c r="D98" s="10"/>
    </row>
    <row r="99" spans="1:4">
      <c r="D99" s="10"/>
    </row>
    <row r="100" spans="1:4">
      <c r="B100">
        <v>0.31350482879901154</v>
      </c>
    </row>
    <row r="102" spans="1:4">
      <c r="A102">
        <v>5.3799258020384204E-2</v>
      </c>
      <c r="B102">
        <v>0.35966778120400122</v>
      </c>
    </row>
    <row r="103" spans="1:4">
      <c r="A103" s="10">
        <v>8.2719692491159444E-2</v>
      </c>
      <c r="B103" s="10">
        <v>0.16523627029937951</v>
      </c>
      <c r="D103" t="s">
        <v>26</v>
      </c>
    </row>
    <row r="104" spans="1:4">
      <c r="A104" s="10">
        <v>7.1061510769504663E-2</v>
      </c>
      <c r="B104" s="10">
        <v>0.15954454637472909</v>
      </c>
      <c r="D104" t="s">
        <v>34</v>
      </c>
    </row>
    <row r="105" spans="1:4">
      <c r="A105" s="10">
        <v>4.1076017785840843E-2</v>
      </c>
      <c r="B105" s="10">
        <v>7.1225243917289766E-2</v>
      </c>
      <c r="D105">
        <v>0.25980563985227584</v>
      </c>
    </row>
    <row r="106" spans="1:4">
      <c r="A106" s="10">
        <v>49.656879213170171</v>
      </c>
      <c r="B106" s="10">
        <v>43.105090539892934</v>
      </c>
      <c r="D106">
        <v>0.32997530025726934</v>
      </c>
    </row>
    <row r="107" spans="1:4">
      <c r="A107" t="s">
        <v>26</v>
      </c>
      <c r="B107" t="s">
        <v>26</v>
      </c>
    </row>
    <row r="108" spans="1:4">
      <c r="A108" t="s">
        <v>34</v>
      </c>
      <c r="B108" t="s">
        <v>34</v>
      </c>
    </row>
    <row r="110" spans="1:4">
      <c r="B110">
        <v>4.7036145876259601E-2</v>
      </c>
      <c r="D110" s="3"/>
    </row>
    <row r="114" spans="1:4">
      <c r="D114" s="10">
        <f>AVERAGE(D105:D113)</f>
        <v>0.29489047005477259</v>
      </c>
    </row>
    <row r="115" spans="1:4">
      <c r="D115" s="10">
        <f>+STDEV(D105:D113)</f>
        <v>4.9617442705928126E-2</v>
      </c>
    </row>
    <row r="116" spans="1:4">
      <c r="D116" s="10">
        <f>(D115/1.141)</f>
        <v>4.3485926999060585E-2</v>
      </c>
    </row>
    <row r="117" spans="1:4">
      <c r="A117">
        <v>0.1962400409148608</v>
      </c>
      <c r="D117" s="10">
        <f>+(D116/D114)*100</f>
        <v>14.746467388716756</v>
      </c>
    </row>
    <row r="118" spans="1:4">
      <c r="A118" s="10">
        <v>0.1962400409148608</v>
      </c>
      <c r="B118" s="10">
        <v>4.7036145876259601E-2</v>
      </c>
      <c r="D118" t="s">
        <v>26</v>
      </c>
    </row>
    <row r="119" spans="1:4">
      <c r="D119" t="s">
        <v>34</v>
      </c>
    </row>
    <row r="120" spans="1:4">
      <c r="D120">
        <v>1.1346821803682008</v>
      </c>
    </row>
    <row r="121" spans="1:4">
      <c r="D121">
        <v>0.76957317232155831</v>
      </c>
    </row>
    <row r="122" spans="1:4">
      <c r="D122">
        <v>0.76871686808073025</v>
      </c>
    </row>
    <row r="123" spans="1:4">
      <c r="D123">
        <v>0.94193706558010371</v>
      </c>
    </row>
    <row r="124" spans="1:4">
      <c r="A124" t="s">
        <v>26</v>
      </c>
      <c r="B124" t="s">
        <v>26</v>
      </c>
      <c r="D124">
        <v>1.1647153396029313</v>
      </c>
    </row>
    <row r="125" spans="1:4">
      <c r="A125" t="s">
        <v>34</v>
      </c>
      <c r="B125" t="s">
        <v>34</v>
      </c>
      <c r="D125" s="3">
        <v>1.3609208738987355</v>
      </c>
    </row>
    <row r="126" spans="1:4">
      <c r="A126" s="6">
        <v>194.63349288558581</v>
      </c>
      <c r="B126">
        <v>0.2078661759452641</v>
      </c>
      <c r="D126">
        <v>0.82808789433439289</v>
      </c>
    </row>
    <row r="127" spans="1:4">
      <c r="A127" s="6"/>
      <c r="B127">
        <v>0.18326950972678155</v>
      </c>
      <c r="D127" s="3">
        <v>1.5264943269266422</v>
      </c>
    </row>
    <row r="128" spans="1:4">
      <c r="A128" s="6"/>
      <c r="D128">
        <v>8.8591477823398018E-2</v>
      </c>
    </row>
    <row r="129" spans="1:4">
      <c r="A129" s="6"/>
      <c r="D129" s="10">
        <f>AVERAGE(D120:D128)</f>
        <v>0.95374657765963256</v>
      </c>
    </row>
    <row r="130" spans="1:4">
      <c r="A130" s="6"/>
      <c r="B130">
        <v>4.7968126016350678E-2</v>
      </c>
      <c r="D130" s="10">
        <f>+STDEV(D120:D128)</f>
        <v>0.41887575057461013</v>
      </c>
    </row>
    <row r="131" spans="1:4">
      <c r="A131" s="6"/>
      <c r="D131" s="10">
        <f>(D130/3)</f>
        <v>0.13962525019153671</v>
      </c>
    </row>
    <row r="132" spans="1:4">
      <c r="A132" s="6"/>
      <c r="B132">
        <v>0.1671079748608631</v>
      </c>
      <c r="D132" s="10">
        <f>+(D131/D129)*100</f>
        <v>14.639659366763711</v>
      </c>
    </row>
    <row r="133" spans="1:4">
      <c r="A133" s="6">
        <v>161.01401878856754</v>
      </c>
      <c r="B133">
        <v>0.31725544106003961</v>
      </c>
      <c r="D133" t="s">
        <v>26</v>
      </c>
    </row>
    <row r="134" spans="1:4">
      <c r="A134" s="6"/>
      <c r="D134" t="s">
        <v>34</v>
      </c>
    </row>
    <row r="135" spans="1:4">
      <c r="A135" s="10">
        <v>177.82375583707667</v>
      </c>
      <c r="B135" s="10">
        <v>0.18469344552185979</v>
      </c>
    </row>
    <row r="136" spans="1:4">
      <c r="A136" s="10">
        <v>23.772558113926998</v>
      </c>
      <c r="B136" s="10">
        <v>9.6325940771088484E-2</v>
      </c>
    </row>
    <row r="137" spans="1:4">
      <c r="A137" s="10">
        <v>16.859970293565247</v>
      </c>
      <c r="B137" s="10">
        <v>4.3002652129950213E-2</v>
      </c>
    </row>
    <row r="138" spans="1:4">
      <c r="A138" s="10">
        <v>9.4812811787714484</v>
      </c>
      <c r="B138" s="10">
        <v>23.283258379009741</v>
      </c>
    </row>
    <row r="139" spans="1:4">
      <c r="A139" t="s">
        <v>26</v>
      </c>
      <c r="B139" t="s">
        <v>26</v>
      </c>
    </row>
    <row r="140" spans="1:4">
      <c r="A140" t="s">
        <v>34</v>
      </c>
      <c r="B140" t="s">
        <v>34</v>
      </c>
      <c r="D140" s="3">
        <v>1.723691097734957E-2</v>
      </c>
    </row>
    <row r="141" spans="1:4">
      <c r="A141" s="6">
        <v>436.85781398816044</v>
      </c>
    </row>
    <row r="142" spans="1:4">
      <c r="A142" s="6">
        <v>505.88412670131675</v>
      </c>
      <c r="D142" s="3">
        <v>0.28144290372252007</v>
      </c>
    </row>
    <row r="143" spans="1:4">
      <c r="A143" s="6">
        <v>436.99144597776103</v>
      </c>
    </row>
    <row r="144" spans="1:4">
      <c r="A144" s="6">
        <v>712.4702636411406</v>
      </c>
      <c r="B144">
        <v>0.44877285005492246</v>
      </c>
      <c r="D144" s="10">
        <f>AVERAGE(D135:D143)</f>
        <v>0.14933990734993483</v>
      </c>
    </row>
    <row r="145" spans="1:4">
      <c r="A145" s="6">
        <v>189.33956351772997</v>
      </c>
      <c r="B145">
        <v>0.18810034812270787</v>
      </c>
      <c r="D145" s="10">
        <f>+STDEV(D135:D143)</f>
        <v>0.18682184910023383</v>
      </c>
    </row>
    <row r="146" spans="1:4">
      <c r="A146" s="6"/>
      <c r="D146" s="10">
        <f>(D145/1.141)</f>
        <v>0.16373518764262388</v>
      </c>
    </row>
    <row r="147" spans="1:4">
      <c r="A147" s="6"/>
      <c r="B147">
        <v>0.56097566341229488</v>
      </c>
      <c r="D147" s="10">
        <f>+(D146/D144)*100</f>
        <v>109.63927228035428</v>
      </c>
    </row>
    <row r="148" spans="1:4">
      <c r="A148" s="6">
        <v>246.06166885781832</v>
      </c>
      <c r="B148">
        <v>0.67081887558510533</v>
      </c>
      <c r="D148" t="s">
        <v>26</v>
      </c>
    </row>
    <row r="149" spans="1:4">
      <c r="A149" s="6">
        <v>250.66448190082082</v>
      </c>
      <c r="D149" t="s">
        <v>34</v>
      </c>
    </row>
    <row r="150" spans="1:4">
      <c r="A150" s="10">
        <v>396.89562351210679</v>
      </c>
      <c r="B150" s="10">
        <v>0.46716693429375766</v>
      </c>
    </row>
    <row r="151" spans="1:4">
      <c r="A151" s="10">
        <v>183.43229707479574</v>
      </c>
      <c r="B151" s="10">
        <v>0.20695465904614527</v>
      </c>
      <c r="D151">
        <v>0.46356391172353872</v>
      </c>
    </row>
    <row r="152" spans="1:4">
      <c r="A152" s="10">
        <v>69.481930710149896</v>
      </c>
      <c r="B152" s="10">
        <v>0.10347732952307263</v>
      </c>
      <c r="D152">
        <v>0.15636961496897167</v>
      </c>
    </row>
    <row r="153" spans="1:4">
      <c r="A153" s="10">
        <v>17.506348418586288</v>
      </c>
      <c r="B153" s="10">
        <v>22.149968657243495</v>
      </c>
      <c r="D153">
        <v>0.2039116527943608</v>
      </c>
    </row>
    <row r="154" spans="1:4">
      <c r="A154" t="s">
        <v>26</v>
      </c>
      <c r="B154" t="s">
        <v>26</v>
      </c>
      <c r="D154">
        <v>0.19145282185940538</v>
      </c>
    </row>
    <row r="155" spans="1:4">
      <c r="A155" t="s">
        <v>34</v>
      </c>
      <c r="B155" t="s">
        <v>34</v>
      </c>
      <c r="D155" s="3">
        <v>1.0905832143328329E-2</v>
      </c>
    </row>
    <row r="156" spans="1:4">
      <c r="A156" s="6">
        <v>340.3689858464661</v>
      </c>
      <c r="B156">
        <v>3.0514445736719988E-2</v>
      </c>
      <c r="D156">
        <v>0.36670349754151049</v>
      </c>
    </row>
    <row r="157" spans="1:4">
      <c r="A157" s="6">
        <v>176.68483782582638</v>
      </c>
      <c r="B157">
        <v>7.1734420835191451E-2</v>
      </c>
      <c r="D157" s="3">
        <v>0.61492663084347243</v>
      </c>
    </row>
    <row r="158" spans="1:4">
      <c r="A158" s="6"/>
      <c r="D158">
        <v>0.20068197369184668</v>
      </c>
    </row>
    <row r="159" spans="1:4">
      <c r="A159" s="6">
        <v>163.21749619685923</v>
      </c>
      <c r="B159">
        <v>9.0429998139066645E-2</v>
      </c>
      <c r="D159" s="10">
        <f>AVERAGE(D150:D158)</f>
        <v>0.27606449194580429</v>
      </c>
    </row>
    <row r="160" spans="1:4">
      <c r="A160" s="6">
        <v>92.651780825351281</v>
      </c>
      <c r="B160">
        <v>9.8631409547731433E-2</v>
      </c>
      <c r="D160" s="10">
        <f>+STDEV(D150:D158)</f>
        <v>0.19305168824663971</v>
      </c>
    </row>
    <row r="161" spans="1:4">
      <c r="A161" s="6">
        <v>17.639378906377537</v>
      </c>
      <c r="D161" s="10">
        <f>(D160/2.83)</f>
        <v>6.8216144256763145E-2</v>
      </c>
    </row>
    <row r="162" spans="1:4">
      <c r="A162" s="6"/>
      <c r="B162">
        <v>0.43522684307438042</v>
      </c>
      <c r="D162" s="10">
        <f>+(D161/D159)*100</f>
        <v>24.710220345959964</v>
      </c>
    </row>
    <row r="163" spans="1:4">
      <c r="A163" s="6">
        <v>218.11313698396529</v>
      </c>
      <c r="B163">
        <v>0.25415786098732457</v>
      </c>
      <c r="D163" t="s">
        <v>26</v>
      </c>
    </row>
    <row r="164" spans="1:4">
      <c r="A164" s="6">
        <v>379.41084936583707</v>
      </c>
      <c r="D164" t="s">
        <v>34</v>
      </c>
    </row>
    <row r="165" spans="1:4">
      <c r="A165" s="10">
        <v>198.29806656438328</v>
      </c>
      <c r="B165" s="10">
        <v>0.1634491630534024</v>
      </c>
    </row>
    <row r="166" spans="1:4">
      <c r="A166" s="10">
        <v>128.37127171220834</v>
      </c>
      <c r="B166" s="10">
        <v>0.15343242672980226</v>
      </c>
    </row>
    <row r="167" spans="1:4">
      <c r="A167" s="10">
        <v>48.625481709169826</v>
      </c>
      <c r="B167" s="10">
        <v>6.2882142102377969E-2</v>
      </c>
    </row>
    <row r="168" spans="1:4">
      <c r="A168" s="10">
        <v>24.521409891498934</v>
      </c>
      <c r="B168" s="10">
        <v>38.471987820355494</v>
      </c>
      <c r="D168">
        <v>2.9341651606854102E-3</v>
      </c>
    </row>
    <row r="169" spans="1:4">
      <c r="A169" t="s">
        <v>26</v>
      </c>
      <c r="B169" t="s">
        <v>26</v>
      </c>
      <c r="D169">
        <v>0.25880696154565047</v>
      </c>
    </row>
    <row r="170" spans="1:4">
      <c r="A170" t="s">
        <v>34</v>
      </c>
      <c r="B170" t="s">
        <v>34</v>
      </c>
      <c r="D170" s="3">
        <v>1.9829864539174548E-2</v>
      </c>
    </row>
    <row r="171" spans="1:4">
      <c r="A171" s="6">
        <v>57.628774736289373</v>
      </c>
      <c r="D171">
        <v>0.74343039411886369</v>
      </c>
    </row>
    <row r="172" spans="1:4">
      <c r="A172" s="6"/>
      <c r="B172">
        <v>5.5764307698097926E-2</v>
      </c>
      <c r="D172" s="3"/>
    </row>
    <row r="173" spans="1:4">
      <c r="A173" s="6"/>
    </row>
    <row r="174" spans="1:4">
      <c r="A174" s="6"/>
      <c r="D174" s="10">
        <f>AVERAGE(D165:D173)</f>
        <v>0.25625034634109356</v>
      </c>
    </row>
    <row r="175" spans="1:4">
      <c r="A175" s="6"/>
      <c r="D175" s="10">
        <f>+STDEV(D165:D173)</f>
        <v>0.34516405138104567</v>
      </c>
    </row>
    <row r="176" spans="1:4">
      <c r="A176" s="6">
        <v>83.580567092851226</v>
      </c>
      <c r="D176" s="10">
        <f>(D175/2)</f>
        <v>0.17258202569052283</v>
      </c>
    </row>
    <row r="177" spans="1:4">
      <c r="A177" s="6"/>
      <c r="B177">
        <v>0.17607420371591634</v>
      </c>
      <c r="D177" s="10">
        <f>+(D176/D174)*100</f>
        <v>67.348992169087552</v>
      </c>
    </row>
    <row r="178" spans="1:4">
      <c r="A178" s="6">
        <v>104.78095171606037</v>
      </c>
      <c r="B178">
        <v>6.0695097572665932E-2</v>
      </c>
      <c r="D178" t="s">
        <v>26</v>
      </c>
    </row>
    <row r="179" spans="1:4">
      <c r="A179" s="6">
        <v>333.12584888275859</v>
      </c>
      <c r="D179" t="s">
        <v>34</v>
      </c>
    </row>
    <row r="180" spans="1:4">
      <c r="A180" s="10">
        <v>144.77903560698991</v>
      </c>
      <c r="B180" s="10">
        <v>9.7511202995560056E-2</v>
      </c>
      <c r="D180">
        <v>6.8064804045499375E-2</v>
      </c>
    </row>
    <row r="181" spans="1:4">
      <c r="A181" s="10">
        <v>127.03646366875702</v>
      </c>
      <c r="B181" s="10">
        <v>6.8082207542329354E-2</v>
      </c>
    </row>
    <row r="182" spans="1:4">
      <c r="A182" s="10">
        <v>63.518231834378511</v>
      </c>
      <c r="B182" s="10">
        <v>3.9353877192097896E-2</v>
      </c>
      <c r="D182">
        <v>0.64065243471603006</v>
      </c>
    </row>
    <row r="183" spans="1:4">
      <c r="A183" s="10">
        <v>43.872534147003165</v>
      </c>
      <c r="B183" s="10">
        <v>40.358313694365741</v>
      </c>
    </row>
    <row r="184" spans="1:4">
      <c r="A184" t="s">
        <v>26</v>
      </c>
      <c r="B184" t="s">
        <v>26</v>
      </c>
    </row>
    <row r="185" spans="1:4">
      <c r="A185" t="s">
        <v>34</v>
      </c>
      <c r="B185" t="s">
        <v>34</v>
      </c>
      <c r="D185" s="3"/>
    </row>
    <row r="186" spans="1:4">
      <c r="A186" s="6">
        <v>86.014728857712143</v>
      </c>
    </row>
    <row r="187" spans="1:4">
      <c r="A187" s="6"/>
      <c r="D187" s="3">
        <v>0.23517222978145608</v>
      </c>
    </row>
    <row r="188" spans="1:4">
      <c r="A188" s="6">
        <v>94.696460298283156</v>
      </c>
    </row>
    <row r="189" spans="1:4">
      <c r="A189" s="6"/>
      <c r="D189" s="10">
        <f>AVERAGE(D180:D188)</f>
        <v>0.31462982284766183</v>
      </c>
    </row>
    <row r="190" spans="1:4">
      <c r="A190" s="6"/>
      <c r="D190" s="10">
        <f>+STDEV(D180:D188)</f>
        <v>0.29444741554499865</v>
      </c>
    </row>
    <row r="191" spans="1:4">
      <c r="A191" s="6"/>
      <c r="D191" s="10">
        <f>(D190/1.75)</f>
        <v>0.16825566602571351</v>
      </c>
    </row>
    <row r="192" spans="1:4">
      <c r="A192" s="6"/>
      <c r="B192">
        <v>3.8293461443775163E-2</v>
      </c>
      <c r="D192" s="10">
        <f>+(D191/D189)*100</f>
        <v>53.477341881599038</v>
      </c>
    </row>
    <row r="193" spans="1:2">
      <c r="A193" s="6"/>
    </row>
    <row r="194" spans="1:2">
      <c r="A194" s="6">
        <v>114.04700751621385</v>
      </c>
    </row>
    <row r="195" spans="1:2">
      <c r="A195" s="10">
        <v>98.252732224069703</v>
      </c>
      <c r="B195" s="10">
        <v>3.8293461443775163E-2</v>
      </c>
    </row>
    <row r="196" spans="1:2">
      <c r="A196" s="10">
        <v>14.350521391384309</v>
      </c>
    </row>
    <row r="197" spans="1:2">
      <c r="A197" s="10">
        <v>8.2950990701643406</v>
      </c>
    </row>
    <row r="198" spans="1:2">
      <c r="A198" s="10">
        <v>8.4426141465939093</v>
      </c>
    </row>
    <row r="199" spans="1:2">
      <c r="A199" t="s">
        <v>26</v>
      </c>
      <c r="B199" t="s">
        <v>26</v>
      </c>
    </row>
    <row r="200" spans="1:2">
      <c r="A200" t="s">
        <v>34</v>
      </c>
      <c r="B200" t="s">
        <v>34</v>
      </c>
    </row>
    <row r="201" spans="1:2">
      <c r="A201" s="6">
        <v>71.09547381569547</v>
      </c>
    </row>
    <row r="202" spans="1:2">
      <c r="A202" s="6"/>
      <c r="B202">
        <v>0.31067760932455468</v>
      </c>
    </row>
    <row r="203" spans="1:2">
      <c r="A203" s="6"/>
    </row>
    <row r="204" spans="1:2">
      <c r="A204" s="6"/>
      <c r="B204">
        <v>3.8129277050936425E-2</v>
      </c>
    </row>
    <row r="205" spans="1:2">
      <c r="A205" s="6"/>
      <c r="B205">
        <v>0.30045772115712305</v>
      </c>
    </row>
    <row r="206" spans="1:2">
      <c r="A206" s="6"/>
    </row>
    <row r="207" spans="1:2">
      <c r="A207" s="6"/>
      <c r="B207">
        <v>0.16630461552987491</v>
      </c>
    </row>
    <row r="208" spans="1:2">
      <c r="A208" s="6"/>
    </row>
    <row r="209" spans="1:2">
      <c r="A209" s="6">
        <v>221.31636843117263</v>
      </c>
    </row>
    <row r="210" spans="1:2">
      <c r="A210" s="10">
        <v>146.20592112343405</v>
      </c>
      <c r="B210" s="10">
        <v>0.20389230576562228</v>
      </c>
    </row>
    <row r="211" spans="1:2">
      <c r="A211" s="10">
        <v>106.22221325851362</v>
      </c>
      <c r="B211" s="10">
        <v>0.12860559429489662</v>
      </c>
    </row>
    <row r="212" spans="1:2">
      <c r="A212" s="10">
        <v>75.334903020222427</v>
      </c>
      <c r="B212" s="10">
        <v>6.4302797147448312E-2</v>
      </c>
    </row>
    <row r="213" spans="1:2">
      <c r="A213" s="10">
        <v>51.526574602010186</v>
      </c>
      <c r="B213" s="10">
        <v>31.537628114993943</v>
      </c>
    </row>
    <row r="215" spans="1:2">
      <c r="A215" t="s">
        <v>26</v>
      </c>
      <c r="B215" t="s">
        <v>26</v>
      </c>
    </row>
    <row r="216" spans="1:2">
      <c r="A216" t="s">
        <v>34</v>
      </c>
      <c r="B216" t="s">
        <v>34</v>
      </c>
    </row>
    <row r="217" spans="1:2">
      <c r="B217">
        <v>1.0435523280564378</v>
      </c>
    </row>
    <row r="219" spans="1:2">
      <c r="B219">
        <v>1.2077202908934368</v>
      </c>
    </row>
    <row r="220" spans="1:2">
      <c r="B220">
        <v>0.36684451253907457</v>
      </c>
    </row>
    <row r="221" spans="1:2">
      <c r="A221">
        <v>197.27507390029382</v>
      </c>
    </row>
    <row r="222" spans="1:2">
      <c r="A222">
        <v>724.37060937762953</v>
      </c>
      <c r="B222">
        <v>0.40716112952516204</v>
      </c>
    </row>
    <row r="223" spans="1:2">
      <c r="B223">
        <v>0.52603910464791637</v>
      </c>
    </row>
    <row r="224" spans="1:2">
      <c r="A224">
        <v>965.77964879219098</v>
      </c>
      <c r="B224">
        <v>0.54664534678999366</v>
      </c>
    </row>
    <row r="225" spans="1:2">
      <c r="A225">
        <v>198.98767967279508</v>
      </c>
    </row>
    <row r="226" spans="1:2">
      <c r="A226" s="10">
        <v>521.60325293572737</v>
      </c>
      <c r="B226" s="10">
        <v>0.68299378540867028</v>
      </c>
    </row>
    <row r="227" spans="1:2">
      <c r="A227" s="10">
        <v>386.29731524767539</v>
      </c>
      <c r="B227" s="10">
        <v>0.35344025055126971</v>
      </c>
    </row>
    <row r="228" spans="1:2">
      <c r="A228" s="10">
        <v>193.14865762383769</v>
      </c>
      <c r="B228" s="10">
        <v>0.14485256170134006</v>
      </c>
    </row>
    <row r="229" spans="1:2">
      <c r="A229" s="10">
        <v>37.02980311889231</v>
      </c>
      <c r="B229" s="10">
        <v>21.208474336946907</v>
      </c>
    </row>
    <row r="230" spans="1:2">
      <c r="A230" t="s">
        <v>26</v>
      </c>
      <c r="B230" t="s">
        <v>26</v>
      </c>
    </row>
    <row r="231" spans="1:2">
      <c r="A231" t="s">
        <v>34</v>
      </c>
      <c r="B231" t="s">
        <v>34</v>
      </c>
    </row>
    <row r="232" spans="1:2">
      <c r="B232">
        <v>0.52632771032065151</v>
      </c>
    </row>
    <row r="233" spans="1:2">
      <c r="A233">
        <v>1049.6715432057238</v>
      </c>
    </row>
    <row r="235" spans="1:2">
      <c r="A235">
        <v>2021.8831445468643</v>
      </c>
      <c r="B235">
        <v>0.53378029808009309</v>
      </c>
    </row>
    <row r="236" spans="1:2">
      <c r="A236">
        <v>966.03221398393714</v>
      </c>
    </row>
    <row r="237" spans="1:2">
      <c r="A237">
        <v>682.80400089244142</v>
      </c>
      <c r="B237">
        <v>0.85969863981598993</v>
      </c>
    </row>
    <row r="239" spans="1:2">
      <c r="A239">
        <v>1083.6815361222086</v>
      </c>
      <c r="B239">
        <v>0.48158755104918682</v>
      </c>
    </row>
    <row r="240" spans="1:2">
      <c r="A240">
        <v>242.59441354988417</v>
      </c>
    </row>
    <row r="241" spans="1:2">
      <c r="A241" s="10">
        <v>1007.7778087168432</v>
      </c>
      <c r="B241" s="10">
        <v>0.60034854981648034</v>
      </c>
    </row>
    <row r="242" spans="1:2">
      <c r="A242" s="10">
        <v>588.01061073302117</v>
      </c>
      <c r="B242" s="10">
        <v>0.174429604549481</v>
      </c>
    </row>
    <row r="243" spans="1:2">
      <c r="A243" s="10">
        <v>240.9879552184513</v>
      </c>
      <c r="B243" s="10">
        <v>8.7214802274740502E-2</v>
      </c>
    </row>
    <row r="244" spans="1:2">
      <c r="A244" s="10">
        <v>23.912806288649094</v>
      </c>
      <c r="B244" s="10">
        <v>14.527361197324632</v>
      </c>
    </row>
    <row r="245" spans="1:2">
      <c r="A245" t="s">
        <v>26</v>
      </c>
      <c r="B245" t="s">
        <v>26</v>
      </c>
    </row>
    <row r="246" spans="1:2">
      <c r="A246" t="s">
        <v>34</v>
      </c>
      <c r="B246" t="s">
        <v>34</v>
      </c>
    </row>
    <row r="247" spans="1:2">
      <c r="B247">
        <v>0.10930779791156861</v>
      </c>
    </row>
    <row r="248" spans="1:2">
      <c r="A248">
        <v>113.96830747900627</v>
      </c>
    </row>
    <row r="252" spans="1:2">
      <c r="A252">
        <v>624.92273870917074</v>
      </c>
    </row>
    <row r="254" spans="1:2">
      <c r="A254" s="10">
        <v>369.44552309408851</v>
      </c>
      <c r="B254" s="10">
        <v>0.10930779791156861</v>
      </c>
    </row>
    <row r="255" spans="1:2">
      <c r="A255" s="10">
        <v>361.29934320016469</v>
      </c>
    </row>
    <row r="256" spans="1:2">
      <c r="A256" s="10">
        <v>256.24066893628702</v>
      </c>
    </row>
    <row r="257" spans="1:2">
      <c r="A257" s="10">
        <v>69.358174052370074</v>
      </c>
    </row>
    <row r="258" spans="1:2">
      <c r="A258" t="s">
        <v>26</v>
      </c>
      <c r="B258" t="s">
        <v>26</v>
      </c>
    </row>
    <row r="259" spans="1:2">
      <c r="A259" t="s">
        <v>34</v>
      </c>
      <c r="B259" t="s">
        <v>34</v>
      </c>
    </row>
    <row r="261" spans="1:2">
      <c r="A261">
        <v>1349.2933309925097</v>
      </c>
    </row>
    <row r="263" spans="1:2">
      <c r="A263">
        <v>1308.3708617086306</v>
      </c>
    </row>
    <row r="264" spans="1:2">
      <c r="A264">
        <v>1085.29776956606</v>
      </c>
    </row>
    <row r="265" spans="1:2">
      <c r="A265">
        <v>621.94376508898995</v>
      </c>
    </row>
    <row r="267" spans="1:2">
      <c r="A267">
        <v>3383.6120447717421</v>
      </c>
      <c r="B267">
        <v>4.9980907789461328E-2</v>
      </c>
    </row>
    <row r="268" spans="1:2">
      <c r="A268">
        <v>1417.5292842030003</v>
      </c>
    </row>
    <row r="270" spans="1:2">
      <c r="A270" s="10">
        <v>1527.6745093884886</v>
      </c>
      <c r="B270" s="10">
        <v>4.9980907789461328E-2</v>
      </c>
    </row>
    <row r="271" spans="1:2">
      <c r="A271" s="10">
        <v>954.211234651165</v>
      </c>
    </row>
    <row r="272" spans="1:2">
      <c r="A272" s="10">
        <v>391.07017813572338</v>
      </c>
    </row>
    <row r="273" spans="1:2">
      <c r="A273" s="10">
        <v>25.59905108924443</v>
      </c>
    </row>
    <row r="275" spans="1:2">
      <c r="B275" t="s">
        <v>26</v>
      </c>
    </row>
    <row r="276" spans="1:2">
      <c r="B276" t="s">
        <v>34</v>
      </c>
    </row>
    <row r="277" spans="1:2">
      <c r="A277" s="10"/>
    </row>
    <row r="279" spans="1:2">
      <c r="B279">
        <v>0.38317263967104415</v>
      </c>
    </row>
    <row r="284" spans="1:2">
      <c r="B284">
        <v>0.26377323592333346</v>
      </c>
    </row>
    <row r="285" spans="1:2">
      <c r="B285" s="10">
        <v>0.32347293779718878</v>
      </c>
    </row>
    <row r="286" spans="1:2">
      <c r="B286" s="10">
        <v>8.4428128059637009E-2</v>
      </c>
    </row>
    <row r="287" spans="1:2">
      <c r="B287" s="10">
        <v>5.9878105006834763E-2</v>
      </c>
    </row>
    <row r="288" spans="1:2">
      <c r="B288" s="10">
        <v>18.511009117052371</v>
      </c>
    </row>
    <row r="290" spans="1:2">
      <c r="A290" t="s">
        <v>26</v>
      </c>
      <c r="B290" t="s">
        <v>26</v>
      </c>
    </row>
    <row r="291" spans="1:2">
      <c r="A291" t="s">
        <v>34</v>
      </c>
      <c r="B291" t="s">
        <v>34</v>
      </c>
    </row>
    <row r="293" spans="1:2">
      <c r="A293">
        <v>1088.3610225750722</v>
      </c>
    </row>
    <row r="295" spans="1:2">
      <c r="A295">
        <v>908.87588433325004</v>
      </c>
      <c r="B295">
        <v>1.0413702449321758</v>
      </c>
    </row>
    <row r="296" spans="1:2">
      <c r="A296">
        <v>82.765013327793284</v>
      </c>
    </row>
    <row r="297" spans="1:2">
      <c r="A297">
        <v>908.76617631800525</v>
      </c>
      <c r="B297">
        <v>0.42151522734181746</v>
      </c>
    </row>
    <row r="298" spans="1:2">
      <c r="B298">
        <v>0.52632505656649697</v>
      </c>
    </row>
    <row r="299" spans="1:2">
      <c r="A299">
        <v>1174.790485063204</v>
      </c>
      <c r="B299">
        <v>0.85397956500241201</v>
      </c>
    </row>
    <row r="302" spans="1:2">
      <c r="A302" s="10">
        <v>832.71171632346488</v>
      </c>
      <c r="B302" s="10">
        <v>0.71079752346072556</v>
      </c>
    </row>
    <row r="303" spans="1:2">
      <c r="A303" s="10">
        <v>434.85048307354657</v>
      </c>
      <c r="B303" s="10">
        <v>0.2872245109613476</v>
      </c>
    </row>
    <row r="304" spans="1:2">
      <c r="A304" s="10">
        <v>194.12967994354756</v>
      </c>
      <c r="B304" s="10">
        <v>0.1436122554806738</v>
      </c>
    </row>
    <row r="305" spans="1:2">
      <c r="A305" s="10">
        <v>23.312951665992692</v>
      </c>
      <c r="B305" s="10">
        <v>20.204383209082604</v>
      </c>
    </row>
    <row r="306" spans="1:2">
      <c r="A306" t="s">
        <v>26</v>
      </c>
    </row>
    <row r="307" spans="1:2">
      <c r="A307" t="s">
        <v>34</v>
      </c>
    </row>
    <row r="309" spans="1:2">
      <c r="A309">
        <v>852.45789383618046</v>
      </c>
    </row>
    <row r="318" spans="1:2">
      <c r="A318" s="10">
        <v>852.45789383618046</v>
      </c>
    </row>
    <row r="325" spans="1:1">
      <c r="A325" s="10"/>
    </row>
    <row r="326" spans="1:1">
      <c r="A326" s="10"/>
    </row>
    <row r="327" spans="1:1">
      <c r="A327" s="10"/>
    </row>
  </sheetData>
  <pageMargins left="0.75" right="0.75" top="1" bottom="1" header="0.511811024" footer="0.511811024"/>
  <pageSetup orientation="portrait" horizontalDpi="300" verticalDpi="300" copies="0" r:id="rId1"/>
  <headerFooter alignWithMargins="0">
    <oddHeader>&amp;A</oddHeader>
    <oddFooter>Página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G42"/>
  <sheetViews>
    <sheetView workbookViewId="0"/>
  </sheetViews>
  <sheetFormatPr baseColWidth="10" defaultRowHeight="12.75"/>
  <sheetData>
    <row r="1" spans="1:7">
      <c r="A1" s="7" t="s">
        <v>92</v>
      </c>
      <c r="B1" s="7"/>
      <c r="C1" s="7"/>
      <c r="D1" s="7"/>
      <c r="E1" s="7"/>
      <c r="F1" s="7"/>
      <c r="G1" s="7"/>
    </row>
    <row r="2" spans="1:7">
      <c r="A2" s="7"/>
      <c r="B2" s="7"/>
      <c r="C2" s="7"/>
      <c r="D2" s="7"/>
      <c r="E2" s="7"/>
      <c r="F2" s="7"/>
      <c r="G2" s="7"/>
    </row>
    <row r="3" spans="1:7">
      <c r="A3" s="7"/>
      <c r="B3" s="7" t="s">
        <v>86</v>
      </c>
      <c r="C3" s="7" t="s">
        <v>87</v>
      </c>
      <c r="D3" s="7" t="s">
        <v>88</v>
      </c>
      <c r="E3" s="7" t="s">
        <v>89</v>
      </c>
      <c r="F3" s="7" t="s">
        <v>90</v>
      </c>
      <c r="G3" s="7" t="s">
        <v>91</v>
      </c>
    </row>
    <row r="4" spans="1:7">
      <c r="A4" s="7" t="s">
        <v>22</v>
      </c>
      <c r="B4" s="8">
        <v>0.23815758024336464</v>
      </c>
      <c r="C4" s="8">
        <v>177.82375583707667</v>
      </c>
      <c r="D4" s="8">
        <v>521.60325293572737</v>
      </c>
      <c r="E4" s="8">
        <v>0.26270381304937812</v>
      </c>
      <c r="F4" s="8">
        <v>0.18469344552185979</v>
      </c>
      <c r="G4" s="8">
        <v>0.68299378540867028</v>
      </c>
    </row>
    <row r="5" spans="1:7">
      <c r="A5" s="7">
        <v>1</v>
      </c>
      <c r="B5" s="8">
        <v>0.19957026710318759</v>
      </c>
      <c r="C5" s="8">
        <v>396.89562351210679</v>
      </c>
      <c r="D5" s="8">
        <v>1007.7778087168432</v>
      </c>
      <c r="E5" s="8">
        <v>0.18058768041336842</v>
      </c>
      <c r="F5" s="8">
        <v>0.46716693429375766</v>
      </c>
      <c r="G5" s="8">
        <v>0.60034854981648034</v>
      </c>
    </row>
    <row r="6" spans="1:7">
      <c r="A6" s="7">
        <v>2</v>
      </c>
      <c r="B6" s="7"/>
      <c r="C6" s="8">
        <v>198.29806656438328</v>
      </c>
      <c r="D6" s="8">
        <v>369.44552309408851</v>
      </c>
      <c r="E6" s="8">
        <v>7.6370388813044227E-2</v>
      </c>
      <c r="F6" s="8">
        <v>0.1634491630534024</v>
      </c>
      <c r="G6" s="8">
        <v>0.10930779791156861</v>
      </c>
    </row>
    <row r="7" spans="1:7">
      <c r="A7" s="7">
        <v>3</v>
      </c>
      <c r="B7" s="8">
        <v>7.2624758639987658E-2</v>
      </c>
      <c r="C7" s="8">
        <v>144.77903560698991</v>
      </c>
      <c r="D7" s="8">
        <v>1527.6745093884886</v>
      </c>
      <c r="E7" s="8">
        <v>0.30943768649756154</v>
      </c>
      <c r="F7" s="8">
        <v>9.7511202995560056E-2</v>
      </c>
      <c r="G7" s="8">
        <v>4.9980907789461328E-2</v>
      </c>
    </row>
    <row r="8" spans="1:7">
      <c r="A8" s="7">
        <v>4</v>
      </c>
      <c r="B8" s="8">
        <v>8.2719692491159444E-2</v>
      </c>
      <c r="C8" s="8">
        <v>98.252732224069703</v>
      </c>
      <c r="D8" s="8">
        <v>832.71171632346488</v>
      </c>
      <c r="E8" s="8">
        <v>0.16523627029937951</v>
      </c>
      <c r="F8" s="8">
        <v>3.8293461443775163E-2</v>
      </c>
      <c r="G8" s="8">
        <v>0.32347293779718878</v>
      </c>
    </row>
    <row r="9" spans="1:7">
      <c r="A9" s="7">
        <v>5</v>
      </c>
      <c r="B9" s="8">
        <v>0.1962400409148608</v>
      </c>
      <c r="C9" s="8">
        <v>146.20592112343405</v>
      </c>
      <c r="D9" s="8">
        <v>852.45789383618046</v>
      </c>
      <c r="E9" s="8">
        <v>4.7036145876259601E-2</v>
      </c>
      <c r="F9" s="8">
        <v>0.20389230576562228</v>
      </c>
      <c r="G9" s="8">
        <v>0.71079752346072556</v>
      </c>
    </row>
    <row r="37" spans="1:2">
      <c r="A37" s="10"/>
      <c r="B37" s="10"/>
    </row>
    <row r="38" spans="1:2">
      <c r="A38" s="10"/>
      <c r="B38" s="10"/>
    </row>
    <row r="39" spans="1:2">
      <c r="A39" s="10"/>
      <c r="B39" s="10"/>
    </row>
    <row r="40" spans="1:2">
      <c r="A40" s="10"/>
      <c r="B40" s="10"/>
    </row>
    <row r="41" spans="1:2">
      <c r="A41" s="10"/>
      <c r="B41" s="10"/>
    </row>
    <row r="42" spans="1:2">
      <c r="A42" s="10"/>
      <c r="B42" s="10"/>
    </row>
  </sheetData>
  <pageMargins left="0.75" right="0.75" top="1" bottom="1" header="0.511811024" footer="0.511811024"/>
  <pageSetup orientation="portrait" horizontalDpi="300" verticalDpi="300" copies="0" r:id="rId1"/>
  <headerFooter alignWithMargins="0">
    <oddHeader>&amp;A</oddHeader>
    <oddFooter>Página &amp;P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CB221"/>
  <sheetViews>
    <sheetView workbookViewId="0"/>
  </sheetViews>
  <sheetFormatPr baseColWidth="10" defaultRowHeight="12.75"/>
  <cols>
    <col min="10" max="10" width="12" customWidth="1"/>
    <col min="55" max="55" width="11.5703125" customWidth="1"/>
    <col min="59" max="59" width="11.42578125" style="19"/>
  </cols>
  <sheetData>
    <row r="1" spans="1:68">
      <c r="A1" t="s">
        <v>93</v>
      </c>
      <c r="BA1" s="22" t="s">
        <v>94</v>
      </c>
      <c r="BE1" t="s">
        <v>93</v>
      </c>
      <c r="BJ1" t="s">
        <v>95</v>
      </c>
    </row>
    <row r="2" spans="1:68">
      <c r="BJ2" t="s">
        <v>96</v>
      </c>
    </row>
    <row r="3" spans="1:68">
      <c r="J3" t="s">
        <v>26</v>
      </c>
      <c r="BD3" s="19"/>
      <c r="BK3" t="s">
        <v>97</v>
      </c>
      <c r="BL3" t="s">
        <v>98</v>
      </c>
      <c r="BM3" t="s">
        <v>97</v>
      </c>
      <c r="BN3" t="s">
        <v>98</v>
      </c>
      <c r="BO3" t="s">
        <v>99</v>
      </c>
      <c r="BP3" t="s">
        <v>99</v>
      </c>
    </row>
    <row r="4" spans="1:68">
      <c r="D4" t="s">
        <v>26</v>
      </c>
      <c r="BA4" s="19"/>
      <c r="BB4" s="19"/>
      <c r="BC4" s="19"/>
      <c r="BD4" s="19"/>
      <c r="BH4" t="s">
        <v>26</v>
      </c>
      <c r="BK4" t="s">
        <v>100</v>
      </c>
      <c r="BL4" t="s">
        <v>100</v>
      </c>
      <c r="BM4" t="s">
        <v>101</v>
      </c>
      <c r="BN4" t="s">
        <v>101</v>
      </c>
      <c r="BO4" t="s">
        <v>102</v>
      </c>
      <c r="BP4" t="s">
        <v>103</v>
      </c>
    </row>
    <row r="5" spans="1:68">
      <c r="A5" s="17" t="s">
        <v>104</v>
      </c>
      <c r="B5" s="21" t="s">
        <v>105</v>
      </c>
      <c r="C5" s="22" t="s">
        <v>94</v>
      </c>
      <c r="D5" s="23" t="s">
        <v>63</v>
      </c>
      <c r="G5" s="17" t="s">
        <v>104</v>
      </c>
      <c r="H5" s="21" t="s">
        <v>105</v>
      </c>
      <c r="I5" s="22" t="s">
        <v>94</v>
      </c>
      <c r="J5" s="24" t="s">
        <v>106</v>
      </c>
      <c r="BA5" s="19"/>
      <c r="BB5" s="19"/>
      <c r="BC5" s="19"/>
      <c r="BD5" s="19"/>
      <c r="BE5" s="17" t="s">
        <v>104</v>
      </c>
      <c r="BF5" s="21" t="s">
        <v>105</v>
      </c>
      <c r="BG5" s="25" t="s">
        <v>94</v>
      </c>
      <c r="BH5" s="23" t="s">
        <v>63</v>
      </c>
      <c r="BJ5" t="s">
        <v>107</v>
      </c>
      <c r="BK5">
        <v>2</v>
      </c>
      <c r="BL5">
        <v>610300.8125</v>
      </c>
      <c r="BM5">
        <v>63</v>
      </c>
      <c r="BN5">
        <v>18026.03125</v>
      </c>
      <c r="BO5">
        <v>33.856636047363281</v>
      </c>
      <c r="BP5">
        <v>1.0355168805764592E-10</v>
      </c>
    </row>
    <row r="6" spans="1:68">
      <c r="A6">
        <v>25</v>
      </c>
      <c r="B6" t="s">
        <v>108</v>
      </c>
      <c r="C6" s="26">
        <v>0</v>
      </c>
      <c r="D6">
        <v>0.16234326214025852</v>
      </c>
      <c r="G6">
        <v>25</v>
      </c>
      <c r="H6" t="s">
        <v>109</v>
      </c>
      <c r="I6" s="19">
        <v>0</v>
      </c>
      <c r="J6" s="6">
        <v>0.1267104117368941</v>
      </c>
      <c r="BA6" s="19"/>
      <c r="BB6" s="19"/>
      <c r="BC6" s="19"/>
      <c r="BD6" s="19"/>
      <c r="BE6">
        <v>25</v>
      </c>
      <c r="BF6" t="s">
        <v>109</v>
      </c>
      <c r="BG6" s="19">
        <v>0</v>
      </c>
      <c r="BH6">
        <v>126.7104117368941</v>
      </c>
      <c r="BJ6" t="s">
        <v>110</v>
      </c>
      <c r="BK6">
        <v>1</v>
      </c>
      <c r="BL6">
        <v>100073.46875</v>
      </c>
      <c r="BM6">
        <v>63</v>
      </c>
      <c r="BN6">
        <v>18026.03125</v>
      </c>
      <c r="BO6">
        <v>5.5516080856323242</v>
      </c>
      <c r="BP6">
        <v>2.15875543653965E-2</v>
      </c>
    </row>
    <row r="7" spans="1:68">
      <c r="A7">
        <v>25</v>
      </c>
      <c r="B7" t="s">
        <v>108</v>
      </c>
      <c r="C7" s="26">
        <v>0</v>
      </c>
      <c r="D7">
        <v>0.26884017573482727</v>
      </c>
      <c r="G7">
        <v>25</v>
      </c>
      <c r="H7" t="s">
        <v>109</v>
      </c>
      <c r="I7" s="19">
        <v>0</v>
      </c>
      <c r="J7" s="3">
        <v>0.14321328161310462</v>
      </c>
      <c r="K7" t="s">
        <v>95</v>
      </c>
      <c r="BA7" s="19"/>
      <c r="BB7" s="19"/>
      <c r="BC7" s="19"/>
      <c r="BD7" s="19"/>
      <c r="BE7">
        <v>25</v>
      </c>
      <c r="BF7" t="s">
        <v>109</v>
      </c>
      <c r="BG7" s="19">
        <v>0</v>
      </c>
      <c r="BH7">
        <v>143.21328161310461</v>
      </c>
      <c r="BJ7" t="s">
        <v>111</v>
      </c>
      <c r="BK7">
        <v>2</v>
      </c>
      <c r="BL7">
        <v>37376.37109375</v>
      </c>
      <c r="BM7">
        <v>63</v>
      </c>
      <c r="BN7">
        <v>18026.03125</v>
      </c>
      <c r="BO7">
        <v>2.0734663009643555</v>
      </c>
      <c r="BP7">
        <v>0.13424640893936157</v>
      </c>
    </row>
    <row r="8" spans="1:68">
      <c r="A8">
        <v>25</v>
      </c>
      <c r="B8" t="s">
        <v>108</v>
      </c>
      <c r="C8" s="26">
        <v>0</v>
      </c>
      <c r="D8">
        <v>0.23159783129738459</v>
      </c>
      <c r="G8">
        <v>25</v>
      </c>
      <c r="H8" t="s">
        <v>109</v>
      </c>
      <c r="I8" s="19">
        <v>0</v>
      </c>
      <c r="J8" s="6">
        <v>0.10482344181175769</v>
      </c>
      <c r="K8" t="s">
        <v>112</v>
      </c>
      <c r="BA8" s="19"/>
      <c r="BB8" s="19"/>
      <c r="BC8" s="19"/>
      <c r="BD8" s="19"/>
      <c r="BE8">
        <v>25</v>
      </c>
      <c r="BF8" t="s">
        <v>109</v>
      </c>
      <c r="BG8" s="19">
        <v>0</v>
      </c>
      <c r="BH8">
        <v>104.8234418117577</v>
      </c>
      <c r="BJ8" t="s">
        <v>113</v>
      </c>
      <c r="BK8">
        <v>2</v>
      </c>
      <c r="BL8">
        <v>114197.6171875</v>
      </c>
      <c r="BM8">
        <v>63</v>
      </c>
      <c r="BN8">
        <v>18026.03125</v>
      </c>
      <c r="BO8">
        <v>6.3351502418518066</v>
      </c>
      <c r="BP8">
        <v>3.1122562941163778E-3</v>
      </c>
    </row>
    <row r="9" spans="1:68">
      <c r="A9">
        <v>25</v>
      </c>
      <c r="B9" t="s">
        <v>108</v>
      </c>
      <c r="C9" s="26">
        <v>0</v>
      </c>
      <c r="D9">
        <v>0.12713952941959727</v>
      </c>
      <c r="G9">
        <v>25</v>
      </c>
      <c r="H9" t="s">
        <v>114</v>
      </c>
      <c r="I9" s="19">
        <v>0</v>
      </c>
      <c r="J9" s="3">
        <v>0.38344022321155252</v>
      </c>
      <c r="L9" t="s">
        <v>97</v>
      </c>
      <c r="M9" t="s">
        <v>98</v>
      </c>
      <c r="N9" t="s">
        <v>97</v>
      </c>
      <c r="O9" t="s">
        <v>98</v>
      </c>
      <c r="P9" t="s">
        <v>99</v>
      </c>
      <c r="Q9" t="s">
        <v>99</v>
      </c>
      <c r="BA9" s="19"/>
      <c r="BB9" s="19"/>
      <c r="BC9" s="19"/>
      <c r="BD9" s="19"/>
      <c r="BE9">
        <v>25</v>
      </c>
      <c r="BF9" t="s">
        <v>109</v>
      </c>
      <c r="BG9" s="19">
        <v>1</v>
      </c>
      <c r="BH9">
        <v>284.40343262738969</v>
      </c>
      <c r="BJ9" t="s">
        <v>115</v>
      </c>
      <c r="BK9">
        <v>4</v>
      </c>
      <c r="BL9">
        <v>47681.30859375</v>
      </c>
      <c r="BM9">
        <v>63</v>
      </c>
      <c r="BN9">
        <v>18026.03125</v>
      </c>
      <c r="BO9">
        <v>2.6451361179351807</v>
      </c>
      <c r="BP9">
        <v>4.1579868644475937E-2</v>
      </c>
    </row>
    <row r="10" spans="1:68">
      <c r="A10">
        <v>25</v>
      </c>
      <c r="B10" t="s">
        <v>108</v>
      </c>
      <c r="C10" s="26">
        <v>0</v>
      </c>
      <c r="D10">
        <v>0.16854711464478997</v>
      </c>
      <c r="E10">
        <f>+AVERAGE(D6:D13)</f>
        <v>0.15504548884933433</v>
      </c>
      <c r="G10">
        <v>25</v>
      </c>
      <c r="H10" t="s">
        <v>114</v>
      </c>
      <c r="I10" s="19">
        <v>0</v>
      </c>
      <c r="J10" s="3">
        <v>0.79711554105593874</v>
      </c>
      <c r="L10" t="s">
        <v>100</v>
      </c>
      <c r="M10" t="s">
        <v>100</v>
      </c>
      <c r="N10" t="s">
        <v>101</v>
      </c>
      <c r="O10" t="s">
        <v>101</v>
      </c>
      <c r="P10" t="s">
        <v>102</v>
      </c>
      <c r="Q10" t="s">
        <v>103</v>
      </c>
      <c r="BA10" s="19"/>
      <c r="BB10" s="19"/>
      <c r="BC10" s="19"/>
      <c r="BD10" s="19"/>
      <c r="BE10">
        <v>25</v>
      </c>
      <c r="BF10" t="s">
        <v>109</v>
      </c>
      <c r="BG10" s="19">
        <v>1</v>
      </c>
      <c r="BH10">
        <v>329.34098358479412</v>
      </c>
      <c r="BJ10" t="s">
        <v>116</v>
      </c>
      <c r="BK10">
        <v>2</v>
      </c>
      <c r="BL10">
        <v>7194.34912109375</v>
      </c>
      <c r="BM10">
        <v>63</v>
      </c>
      <c r="BN10">
        <v>18026.03125</v>
      </c>
      <c r="BO10">
        <v>0.39910885691642761</v>
      </c>
      <c r="BP10">
        <v>0.67260193824768066</v>
      </c>
    </row>
    <row r="11" spans="1:68">
      <c r="A11">
        <v>25</v>
      </c>
      <c r="B11" t="s">
        <v>108</v>
      </c>
      <c r="C11" s="26">
        <v>0</v>
      </c>
      <c r="D11">
        <v>0.17395645134987084</v>
      </c>
      <c r="E11">
        <f>+STDEV(D6:D13)</f>
        <v>7.617087967301249E-2</v>
      </c>
      <c r="G11">
        <v>25</v>
      </c>
      <c r="H11" t="s">
        <v>114</v>
      </c>
      <c r="I11" s="19">
        <v>0</v>
      </c>
      <c r="J11">
        <v>0.12843013537257275</v>
      </c>
      <c r="K11" t="s">
        <v>107</v>
      </c>
      <c r="L11">
        <v>2</v>
      </c>
      <c r="M11">
        <v>8.3640879020094872E-3</v>
      </c>
      <c r="N11">
        <v>26</v>
      </c>
      <c r="O11">
        <v>3.4923985600471497E-2</v>
      </c>
      <c r="P11">
        <v>0.23949408531188965</v>
      </c>
      <c r="Q11">
        <v>0.78874295949935913</v>
      </c>
      <c r="BA11" s="19"/>
      <c r="BB11" s="19"/>
      <c r="BC11" s="19"/>
      <c r="BD11" s="19"/>
      <c r="BE11">
        <v>25</v>
      </c>
      <c r="BF11" t="s">
        <v>109</v>
      </c>
      <c r="BG11" s="19">
        <v>1</v>
      </c>
      <c r="BH11">
        <v>284.4904298043528</v>
      </c>
      <c r="BJ11" t="s">
        <v>117</v>
      </c>
      <c r="BK11">
        <v>4</v>
      </c>
      <c r="BL11">
        <v>9194.4775390625</v>
      </c>
      <c r="BM11">
        <v>63</v>
      </c>
      <c r="BN11">
        <v>18026.03125</v>
      </c>
      <c r="BO11">
        <v>0.51006662845611572</v>
      </c>
      <c r="BP11">
        <v>0.7285003662109375</v>
      </c>
    </row>
    <row r="12" spans="1:68">
      <c r="A12">
        <v>25</v>
      </c>
      <c r="B12" t="s">
        <v>108</v>
      </c>
      <c r="C12" s="26">
        <v>0</v>
      </c>
      <c r="D12">
        <v>5.3901296532478833E-2</v>
      </c>
      <c r="E12">
        <f>+E11/SQRT(8)</f>
        <v>2.6930472772865841E-2</v>
      </c>
      <c r="G12">
        <v>25</v>
      </c>
      <c r="H12" t="s">
        <v>114</v>
      </c>
      <c r="I12" s="19">
        <v>0</v>
      </c>
      <c r="J12">
        <v>0.4715801828532134</v>
      </c>
      <c r="K12" t="s">
        <v>110</v>
      </c>
      <c r="L12">
        <v>1</v>
      </c>
      <c r="M12">
        <v>0.43702226877212524</v>
      </c>
      <c r="N12">
        <v>26</v>
      </c>
      <c r="O12">
        <v>3.4923985600471497E-2</v>
      </c>
      <c r="P12">
        <v>12.513527870178223</v>
      </c>
      <c r="Q12" s="3">
        <v>1.5421012649312615E-3</v>
      </c>
      <c r="BA12" t="s">
        <v>118</v>
      </c>
      <c r="BD12" s="19"/>
      <c r="BE12">
        <v>25</v>
      </c>
      <c r="BF12" t="s">
        <v>109</v>
      </c>
      <c r="BG12" s="19">
        <v>1</v>
      </c>
      <c r="BH12">
        <v>463.83281272833841</v>
      </c>
    </row>
    <row r="13" spans="1:68">
      <c r="A13">
        <v>25</v>
      </c>
      <c r="B13" t="s">
        <v>108</v>
      </c>
      <c r="C13" s="26">
        <v>0</v>
      </c>
      <c r="D13">
        <v>5.4038249675467401E-2</v>
      </c>
      <c r="E13">
        <f>+(E12/E10)*100</f>
        <v>17.369401053026166</v>
      </c>
      <c r="G13">
        <v>25</v>
      </c>
      <c r="H13" t="s">
        <v>114</v>
      </c>
      <c r="I13" s="19">
        <v>0</v>
      </c>
      <c r="J13" s="3">
        <v>0.82157065897451298</v>
      </c>
      <c r="K13" t="s">
        <v>113</v>
      </c>
      <c r="L13">
        <v>2</v>
      </c>
      <c r="M13">
        <v>3.0187880620360374E-2</v>
      </c>
      <c r="N13">
        <v>26</v>
      </c>
      <c r="O13">
        <v>3.4923985600471497E-2</v>
      </c>
      <c r="P13">
        <v>0.86438822746276855</v>
      </c>
      <c r="Q13">
        <v>0.43306627869606018</v>
      </c>
      <c r="BA13" s="26">
        <v>0</v>
      </c>
      <c r="BB13" s="27">
        <v>1</v>
      </c>
      <c r="BC13" s="31">
        <v>2</v>
      </c>
      <c r="BD13" s="19"/>
      <c r="BE13">
        <v>25</v>
      </c>
      <c r="BF13" t="s">
        <v>109</v>
      </c>
      <c r="BG13" s="19">
        <v>1</v>
      </c>
      <c r="BH13">
        <v>123.26395470649283</v>
      </c>
      <c r="BJ13" t="s">
        <v>119</v>
      </c>
      <c r="BN13" t="s">
        <v>120</v>
      </c>
    </row>
    <row r="14" spans="1:68">
      <c r="A14">
        <v>25</v>
      </c>
      <c r="B14" t="s">
        <v>108</v>
      </c>
      <c r="C14" s="27">
        <v>1</v>
      </c>
      <c r="D14">
        <v>0.1299243534099857</v>
      </c>
      <c r="G14">
        <v>25</v>
      </c>
      <c r="H14" t="s">
        <v>114</v>
      </c>
      <c r="I14" s="19">
        <v>0</v>
      </c>
      <c r="J14">
        <v>0.62874243857663537</v>
      </c>
      <c r="BA14" s="26">
        <v>0</v>
      </c>
      <c r="BB14" s="27">
        <v>1</v>
      </c>
      <c r="BC14" s="31">
        <v>2</v>
      </c>
      <c r="BD14" s="19"/>
      <c r="BE14">
        <v>25</v>
      </c>
      <c r="BF14" t="s">
        <v>109</v>
      </c>
      <c r="BG14" s="19">
        <v>1</v>
      </c>
      <c r="BH14">
        <v>160.19121329734125</v>
      </c>
      <c r="BJ14" t="s">
        <v>121</v>
      </c>
      <c r="BN14" t="s">
        <v>121</v>
      </c>
    </row>
    <row r="15" spans="1:68">
      <c r="A15">
        <v>25</v>
      </c>
      <c r="B15" t="s">
        <v>108</v>
      </c>
      <c r="C15" s="28">
        <v>3</v>
      </c>
      <c r="D15">
        <v>3.9600096840254083E-2</v>
      </c>
      <c r="G15">
        <v>25</v>
      </c>
      <c r="H15" t="s">
        <v>114</v>
      </c>
      <c r="I15" s="19">
        <v>0</v>
      </c>
      <c r="J15">
        <v>0.12954507699623333</v>
      </c>
      <c r="K15" t="s">
        <v>119</v>
      </c>
      <c r="N15" t="s">
        <v>120</v>
      </c>
      <c r="BA15" s="26">
        <v>0</v>
      </c>
      <c r="BB15" s="27">
        <v>1</v>
      </c>
      <c r="BC15" s="31">
        <v>2</v>
      </c>
      <c r="BD15" s="19"/>
      <c r="BE15">
        <v>25</v>
      </c>
      <c r="BF15" t="s">
        <v>109</v>
      </c>
      <c r="BG15" s="19">
        <v>1</v>
      </c>
      <c r="BH15">
        <v>163.1877393688824</v>
      </c>
      <c r="BK15" t="s">
        <v>99</v>
      </c>
      <c r="BL15" t="s">
        <v>99</v>
      </c>
      <c r="BO15" t="s">
        <v>99</v>
      </c>
      <c r="BP15" t="s">
        <v>99</v>
      </c>
    </row>
    <row r="16" spans="1:68">
      <c r="A16">
        <v>25</v>
      </c>
      <c r="B16" t="s">
        <v>108</v>
      </c>
      <c r="C16" s="28">
        <v>3</v>
      </c>
      <c r="D16">
        <v>8.3852008236873138E-2</v>
      </c>
      <c r="G16">
        <v>40</v>
      </c>
      <c r="H16" t="s">
        <v>109</v>
      </c>
      <c r="I16" s="35">
        <v>0</v>
      </c>
      <c r="J16" s="3">
        <v>0.40631189293014486</v>
      </c>
      <c r="K16" t="s">
        <v>121</v>
      </c>
      <c r="N16" t="s">
        <v>121</v>
      </c>
      <c r="BB16" s="27">
        <v>1</v>
      </c>
      <c r="BC16" s="31">
        <v>2</v>
      </c>
      <c r="BD16" s="19"/>
      <c r="BE16">
        <v>25</v>
      </c>
      <c r="BF16" t="s">
        <v>109</v>
      </c>
      <c r="BG16" s="19">
        <v>2</v>
      </c>
      <c r="BH16">
        <v>221.58721862134715</v>
      </c>
      <c r="BK16" t="s">
        <v>122</v>
      </c>
      <c r="BL16" t="s">
        <v>123</v>
      </c>
      <c r="BO16" t="s">
        <v>122</v>
      </c>
      <c r="BP16" t="s">
        <v>123</v>
      </c>
    </row>
    <row r="17" spans="1:68">
      <c r="A17">
        <v>25</v>
      </c>
      <c r="B17" t="s">
        <v>108</v>
      </c>
      <c r="C17" s="28">
        <v>3</v>
      </c>
      <c r="D17">
        <v>2.2300827946014238E-2</v>
      </c>
      <c r="F17" s="25"/>
      <c r="G17">
        <v>40</v>
      </c>
      <c r="H17" t="s">
        <v>109</v>
      </c>
      <c r="I17" s="35">
        <v>0</v>
      </c>
      <c r="J17">
        <v>0.14708587901951362</v>
      </c>
      <c r="L17" t="s">
        <v>99</v>
      </c>
      <c r="M17" t="s">
        <v>99</v>
      </c>
      <c r="O17" t="s">
        <v>99</v>
      </c>
      <c r="P17" t="s">
        <v>99</v>
      </c>
      <c r="BB17" s="27">
        <v>1</v>
      </c>
      <c r="BC17" s="31">
        <v>2</v>
      </c>
      <c r="BD17" s="19"/>
      <c r="BE17">
        <v>25</v>
      </c>
      <c r="BF17" t="s">
        <v>109</v>
      </c>
      <c r="BG17" s="19">
        <v>2</v>
      </c>
      <c r="BH17">
        <v>115.02546769654568</v>
      </c>
      <c r="BJ17" t="s">
        <v>124</v>
      </c>
      <c r="BK17">
        <v>124.91571044921875</v>
      </c>
      <c r="BL17">
        <v>3</v>
      </c>
      <c r="BN17" t="s">
        <v>124</v>
      </c>
      <c r="BO17">
        <v>19.257743835449219</v>
      </c>
      <c r="BP17">
        <v>3</v>
      </c>
    </row>
    <row r="18" spans="1:68">
      <c r="A18">
        <v>25</v>
      </c>
      <c r="B18" t="s">
        <v>108</v>
      </c>
      <c r="C18" s="28">
        <v>3</v>
      </c>
      <c r="D18">
        <v>4.0339986722577381E-2</v>
      </c>
      <c r="E18" t="s">
        <v>26</v>
      </c>
      <c r="F18" s="25"/>
      <c r="G18">
        <v>40</v>
      </c>
      <c r="H18" t="s">
        <v>109</v>
      </c>
      <c r="I18" s="35">
        <v>0</v>
      </c>
      <c r="J18">
        <v>3.2476146325535568E-2</v>
      </c>
      <c r="L18" t="s">
        <v>122</v>
      </c>
      <c r="M18" t="s">
        <v>123</v>
      </c>
      <c r="O18" t="s">
        <v>122</v>
      </c>
      <c r="P18" t="s">
        <v>123</v>
      </c>
      <c r="Q18" s="36" t="s">
        <v>125</v>
      </c>
      <c r="R18" t="s">
        <v>126</v>
      </c>
      <c r="S18" t="s">
        <v>127</v>
      </c>
      <c r="T18" t="s">
        <v>128</v>
      </c>
      <c r="U18" t="s">
        <v>129</v>
      </c>
      <c r="V18" t="s">
        <v>130</v>
      </c>
      <c r="BB18" s="27">
        <v>1</v>
      </c>
      <c r="BC18" s="31">
        <v>2</v>
      </c>
      <c r="BD18" s="19"/>
      <c r="BE18">
        <v>25</v>
      </c>
      <c r="BF18" t="s">
        <v>109</v>
      </c>
      <c r="BG18" s="19">
        <v>2</v>
      </c>
      <c r="BH18">
        <v>106.25795097828501</v>
      </c>
      <c r="BJ18" t="s">
        <v>124</v>
      </c>
      <c r="BK18">
        <v>258.38723754882812</v>
      </c>
      <c r="BL18">
        <v>7</v>
      </c>
      <c r="BN18" t="s">
        <v>124</v>
      </c>
      <c r="BO18">
        <v>119.41820526123047</v>
      </c>
      <c r="BP18">
        <v>7</v>
      </c>
    </row>
    <row r="19" spans="1:68">
      <c r="A19">
        <v>25</v>
      </c>
      <c r="B19" t="s">
        <v>108</v>
      </c>
      <c r="C19" s="28">
        <v>3</v>
      </c>
      <c r="D19">
        <v>5.0308147026866652E-2</v>
      </c>
      <c r="E19" t="s">
        <v>34</v>
      </c>
      <c r="G19">
        <v>40</v>
      </c>
      <c r="H19" t="s">
        <v>109</v>
      </c>
      <c r="I19" s="35">
        <v>0</v>
      </c>
      <c r="J19">
        <v>0.15950839071244866</v>
      </c>
      <c r="K19" t="s">
        <v>124</v>
      </c>
      <c r="L19">
        <v>0.124915711581707</v>
      </c>
      <c r="M19">
        <v>3</v>
      </c>
      <c r="N19" t="s">
        <v>124</v>
      </c>
      <c r="O19">
        <v>1.9257742911577225E-2</v>
      </c>
      <c r="P19">
        <v>3</v>
      </c>
      <c r="Q19">
        <f>+O19/SQRT(P19)</f>
        <v>1.1118463053983719E-2</v>
      </c>
      <c r="R19" t="s">
        <v>114</v>
      </c>
      <c r="S19">
        <v>25</v>
      </c>
      <c r="T19">
        <f t="shared" ref="T19:T24" si="0">+V19+Q19</f>
        <v>0.49117907024888424</v>
      </c>
      <c r="U19">
        <f t="shared" ref="U19:U24" si="1">+V19-Q19</f>
        <v>0.46894214414091678</v>
      </c>
      <c r="V19">
        <v>0.48006060719490051</v>
      </c>
      <c r="BB19" s="27">
        <v>1</v>
      </c>
      <c r="BC19" s="31">
        <v>2</v>
      </c>
      <c r="BD19" s="19"/>
      <c r="BE19">
        <v>25</v>
      </c>
      <c r="BF19" t="s">
        <v>109</v>
      </c>
      <c r="BG19" s="19">
        <v>2</v>
      </c>
      <c r="BH19">
        <v>60.318217191107969</v>
      </c>
      <c r="BJ19" t="s">
        <v>124</v>
      </c>
      <c r="BK19">
        <v>129.09613037109375</v>
      </c>
      <c r="BL19">
        <v>7</v>
      </c>
      <c r="BN19" t="s">
        <v>124</v>
      </c>
      <c r="BO19">
        <v>83.572341918945313</v>
      </c>
      <c r="BP19">
        <v>7</v>
      </c>
    </row>
    <row r="20" spans="1:68">
      <c r="A20">
        <v>25</v>
      </c>
      <c r="B20" t="s">
        <v>108</v>
      </c>
      <c r="C20" s="29">
        <v>4</v>
      </c>
      <c r="D20">
        <v>0.10655994456343869</v>
      </c>
      <c r="G20">
        <v>40</v>
      </c>
      <c r="H20" t="s">
        <v>109</v>
      </c>
      <c r="I20" s="35">
        <v>0</v>
      </c>
      <c r="J20">
        <v>5.3402217185178902E-3</v>
      </c>
      <c r="K20" t="s">
        <v>131</v>
      </c>
      <c r="L20">
        <v>0.48006060719490051</v>
      </c>
      <c r="M20">
        <v>7</v>
      </c>
      <c r="N20" t="s">
        <v>131</v>
      </c>
      <c r="O20">
        <v>0.28727796673774719</v>
      </c>
      <c r="P20">
        <v>7</v>
      </c>
      <c r="Q20">
        <f t="shared" ref="Q20:Q23" si="2">+O20/SQRT(P20)</f>
        <v>0.10858086530519492</v>
      </c>
      <c r="R20" t="s">
        <v>114</v>
      </c>
      <c r="S20">
        <v>40</v>
      </c>
      <c r="T20">
        <f t="shared" si="0"/>
        <v>0.40347132865739832</v>
      </c>
      <c r="U20">
        <f t="shared" si="1"/>
        <v>0.18630959804700845</v>
      </c>
      <c r="V20">
        <v>0.29489046335220337</v>
      </c>
      <c r="BA20" t="s">
        <v>132</v>
      </c>
      <c r="BD20" s="19"/>
      <c r="BE20">
        <v>25</v>
      </c>
      <c r="BF20" t="s">
        <v>109</v>
      </c>
      <c r="BG20" s="19">
        <v>2</v>
      </c>
      <c r="BH20">
        <v>11.483598895921048</v>
      </c>
      <c r="BJ20" t="s">
        <v>131</v>
      </c>
      <c r="BK20">
        <v>339.574462890625</v>
      </c>
      <c r="BL20">
        <v>4</v>
      </c>
      <c r="BN20" t="s">
        <v>131</v>
      </c>
      <c r="BO20">
        <v>251.48750305175781</v>
      </c>
      <c r="BP20">
        <v>4</v>
      </c>
    </row>
    <row r="21" spans="1:68">
      <c r="A21">
        <v>25</v>
      </c>
      <c r="B21" t="s">
        <v>108</v>
      </c>
      <c r="C21" s="29">
        <v>4</v>
      </c>
      <c r="D21">
        <v>1.9972300133454145E-2</v>
      </c>
      <c r="E21" s="6"/>
      <c r="G21">
        <v>40</v>
      </c>
      <c r="H21" t="s">
        <v>109</v>
      </c>
      <c r="I21" s="35">
        <v>0</v>
      </c>
      <c r="J21" s="3">
        <v>0.31322425614000327</v>
      </c>
      <c r="K21" t="s">
        <v>133</v>
      </c>
      <c r="L21">
        <v>0.17730897665023804</v>
      </c>
      <c r="M21">
        <v>9</v>
      </c>
      <c r="N21" t="s">
        <v>133</v>
      </c>
      <c r="O21">
        <v>0.12708024680614471</v>
      </c>
      <c r="P21">
        <v>9</v>
      </c>
      <c r="Q21">
        <f t="shared" si="2"/>
        <v>4.2360082268714905E-2</v>
      </c>
      <c r="R21" t="s">
        <v>114</v>
      </c>
      <c r="S21">
        <v>50</v>
      </c>
      <c r="T21">
        <f t="shared" si="0"/>
        <v>0.48700310289859772</v>
      </c>
      <c r="U21">
        <f t="shared" si="1"/>
        <v>0.40228293836116791</v>
      </c>
      <c r="V21">
        <v>0.44464302062988281</v>
      </c>
      <c r="BA21" s="26">
        <v>0</v>
      </c>
      <c r="BB21" s="27">
        <v>1</v>
      </c>
      <c r="BC21" s="31">
        <v>2</v>
      </c>
      <c r="BD21" s="19"/>
      <c r="BE21">
        <v>25</v>
      </c>
      <c r="BF21" t="s">
        <v>109</v>
      </c>
      <c r="BG21" s="19">
        <v>2</v>
      </c>
      <c r="BH21">
        <v>141.99614353481371</v>
      </c>
      <c r="BJ21" t="s">
        <v>131</v>
      </c>
      <c r="BK21">
        <v>656.0841064453125</v>
      </c>
      <c r="BL21">
        <v>6</v>
      </c>
      <c r="BN21" t="s">
        <v>131</v>
      </c>
      <c r="BO21">
        <v>382.8070068359375</v>
      </c>
      <c r="BP21">
        <v>6</v>
      </c>
    </row>
    <row r="22" spans="1:68">
      <c r="A22">
        <v>25</v>
      </c>
      <c r="B22" t="s">
        <v>108</v>
      </c>
      <c r="C22" s="29">
        <v>4</v>
      </c>
      <c r="D22">
        <v>3.5024424798816907E-2</v>
      </c>
      <c r="E22" s="6"/>
      <c r="G22">
        <v>40</v>
      </c>
      <c r="H22" t="s">
        <v>109</v>
      </c>
      <c r="I22" s="35">
        <v>0</v>
      </c>
      <c r="J22">
        <v>0.12951921100554314</v>
      </c>
      <c r="K22" t="s">
        <v>134</v>
      </c>
      <c r="L22">
        <v>0.29489046335220337</v>
      </c>
      <c r="M22">
        <v>2</v>
      </c>
      <c r="N22" t="s">
        <v>134</v>
      </c>
      <c r="O22">
        <v>4.9617443233728409E-2</v>
      </c>
      <c r="P22">
        <v>2</v>
      </c>
      <c r="Q22">
        <f t="shared" si="2"/>
        <v>3.5084830575707937E-2</v>
      </c>
      <c r="R22" t="s">
        <v>109</v>
      </c>
      <c r="S22">
        <v>25</v>
      </c>
      <c r="T22">
        <f t="shared" si="0"/>
        <v>0.16000054215741494</v>
      </c>
      <c r="U22">
        <f t="shared" si="1"/>
        <v>8.9830881005999064E-2</v>
      </c>
      <c r="V22">
        <v>0.124915711581707</v>
      </c>
      <c r="BA22" s="26">
        <v>0</v>
      </c>
      <c r="BB22" s="27">
        <v>1</v>
      </c>
      <c r="BC22" s="31">
        <v>2</v>
      </c>
      <c r="BD22" s="19"/>
      <c r="BE22">
        <v>25</v>
      </c>
      <c r="BF22" t="s">
        <v>109</v>
      </c>
      <c r="BG22" s="19">
        <v>2</v>
      </c>
      <c r="BH22">
        <v>247.00427571759519</v>
      </c>
      <c r="BJ22" t="s">
        <v>131</v>
      </c>
      <c r="BK22">
        <v>298.08969116210937</v>
      </c>
      <c r="BL22">
        <v>2</v>
      </c>
      <c r="BN22" t="s">
        <v>131</v>
      </c>
      <c r="BO22">
        <v>291.51687622070312</v>
      </c>
      <c r="BP22">
        <v>2</v>
      </c>
    </row>
    <row r="23" spans="1:68">
      <c r="A23">
        <v>25</v>
      </c>
      <c r="B23" t="s">
        <v>108</v>
      </c>
      <c r="C23" s="30">
        <v>5</v>
      </c>
      <c r="D23">
        <v>0.12775630758578677</v>
      </c>
      <c r="E23" s="6"/>
      <c r="G23">
        <v>40</v>
      </c>
      <c r="H23" t="s">
        <v>109</v>
      </c>
      <c r="I23" s="35">
        <v>0</v>
      </c>
      <c r="J23">
        <v>0.24038979258648541</v>
      </c>
      <c r="K23" t="s">
        <v>135</v>
      </c>
      <c r="L23">
        <v>0.12023923546075821</v>
      </c>
      <c r="M23">
        <v>5</v>
      </c>
      <c r="N23" t="s">
        <v>135</v>
      </c>
      <c r="O23">
        <v>6.2710173428058624E-2</v>
      </c>
      <c r="P23">
        <v>5</v>
      </c>
      <c r="Q23">
        <f t="shared" si="2"/>
        <v>2.804484213318802E-2</v>
      </c>
      <c r="R23" t="s">
        <v>109</v>
      </c>
      <c r="S23">
        <v>40</v>
      </c>
      <c r="T23">
        <f t="shared" si="0"/>
        <v>0.20535381878342607</v>
      </c>
      <c r="U23">
        <f t="shared" si="1"/>
        <v>0.14926413451705001</v>
      </c>
      <c r="V23">
        <v>0.17730897665023804</v>
      </c>
      <c r="BA23" s="26">
        <v>0</v>
      </c>
      <c r="BB23" s="27">
        <v>1</v>
      </c>
      <c r="BD23" s="19"/>
      <c r="BE23">
        <v>25</v>
      </c>
      <c r="BF23" t="s">
        <v>114</v>
      </c>
      <c r="BG23" s="19">
        <v>0</v>
      </c>
      <c r="BH23">
        <v>128.43013537257278</v>
      </c>
      <c r="BJ23" t="s">
        <v>133</v>
      </c>
      <c r="BK23">
        <v>0.17730897665023804</v>
      </c>
      <c r="BL23">
        <v>9</v>
      </c>
      <c r="BN23" t="s">
        <v>133</v>
      </c>
      <c r="BO23">
        <v>0.12708024680614471</v>
      </c>
      <c r="BP23">
        <v>9</v>
      </c>
    </row>
    <row r="24" spans="1:68">
      <c r="A24">
        <v>25</v>
      </c>
      <c r="B24" t="s">
        <v>109</v>
      </c>
      <c r="C24" s="26">
        <v>0</v>
      </c>
      <c r="D24" s="6">
        <v>0.1267104117368941</v>
      </c>
      <c r="E24" s="6"/>
      <c r="G24">
        <v>40</v>
      </c>
      <c r="H24" t="s">
        <v>109</v>
      </c>
      <c r="I24" s="35">
        <v>0</v>
      </c>
      <c r="J24" s="3">
        <v>0.16192494020995457</v>
      </c>
      <c r="K24" t="s">
        <v>136</v>
      </c>
      <c r="L24">
        <v>0.44464302062988281</v>
      </c>
      <c r="M24">
        <v>6</v>
      </c>
      <c r="N24" t="s">
        <v>136</v>
      </c>
      <c r="O24">
        <v>0.23009687662124634</v>
      </c>
      <c r="P24">
        <v>6</v>
      </c>
      <c r="Q24">
        <v>0.02</v>
      </c>
      <c r="R24" t="s">
        <v>109</v>
      </c>
      <c r="S24">
        <v>50</v>
      </c>
      <c r="T24">
        <f t="shared" si="0"/>
        <v>0.16199999999999998</v>
      </c>
      <c r="U24">
        <f t="shared" si="1"/>
        <v>0.12199999999999998</v>
      </c>
      <c r="V24">
        <v>0.14199999999999999</v>
      </c>
      <c r="BA24" s="26">
        <v>0</v>
      </c>
      <c r="BB24" s="27">
        <v>1</v>
      </c>
      <c r="BD24" s="19"/>
      <c r="BE24">
        <v>25</v>
      </c>
      <c r="BF24" t="s">
        <v>114</v>
      </c>
      <c r="BG24" s="19">
        <v>0</v>
      </c>
      <c r="BH24">
        <v>471.58018285321344</v>
      </c>
      <c r="BJ24" t="s">
        <v>133</v>
      </c>
      <c r="BK24">
        <v>5.2669602446258068E-3</v>
      </c>
      <c r="BL24">
        <v>1</v>
      </c>
      <c r="BN24" t="s">
        <v>133</v>
      </c>
      <c r="BO24">
        <v>0</v>
      </c>
      <c r="BP24">
        <v>1</v>
      </c>
    </row>
    <row r="25" spans="1:68">
      <c r="A25">
        <v>25</v>
      </c>
      <c r="B25" t="s">
        <v>109</v>
      </c>
      <c r="C25" s="26">
        <v>0</v>
      </c>
      <c r="D25" s="3">
        <v>0.14321328161310462</v>
      </c>
      <c r="G25">
        <v>40</v>
      </c>
      <c r="H25" t="s">
        <v>114</v>
      </c>
      <c r="I25" s="19">
        <v>0</v>
      </c>
      <c r="J25">
        <v>0.25980563985227584</v>
      </c>
      <c r="K25" t="s">
        <v>137</v>
      </c>
      <c r="L25">
        <v>0.28718084096908569</v>
      </c>
      <c r="M25">
        <v>32</v>
      </c>
      <c r="N25" t="s">
        <v>137</v>
      </c>
      <c r="O25">
        <v>0.23030909895896912</v>
      </c>
      <c r="P25">
        <v>32</v>
      </c>
      <c r="R25" t="s">
        <v>108</v>
      </c>
      <c r="S25">
        <v>25</v>
      </c>
      <c r="T25">
        <f>+V25+0.02</f>
        <v>0.18</v>
      </c>
      <c r="U25">
        <f>+V25-0.02</f>
        <v>0.14000000000000001</v>
      </c>
      <c r="V25">
        <v>0.16</v>
      </c>
      <c r="BB25" s="27">
        <v>1</v>
      </c>
      <c r="BD25" s="19"/>
      <c r="BE25">
        <v>25</v>
      </c>
      <c r="BF25" t="s">
        <v>114</v>
      </c>
      <c r="BG25" s="19">
        <v>0</v>
      </c>
      <c r="BH25">
        <v>628.74243857663544</v>
      </c>
      <c r="BJ25" t="s">
        <v>133</v>
      </c>
      <c r="BK25">
        <v>5.4589990526437759E-2</v>
      </c>
      <c r="BL25">
        <v>3</v>
      </c>
      <c r="BN25" t="s">
        <v>133</v>
      </c>
      <c r="BO25">
        <v>5.3382117301225662E-2</v>
      </c>
      <c r="BP25">
        <v>3</v>
      </c>
    </row>
    <row r="26" spans="1:68">
      <c r="A26">
        <v>25</v>
      </c>
      <c r="B26" t="s">
        <v>109</v>
      </c>
      <c r="C26" s="26">
        <v>0</v>
      </c>
      <c r="D26" s="6">
        <v>0.10482344181175769</v>
      </c>
      <c r="G26">
        <v>40</v>
      </c>
      <c r="H26" t="s">
        <v>114</v>
      </c>
      <c r="I26" s="19">
        <v>0</v>
      </c>
      <c r="J26">
        <v>0.32997530025726934</v>
      </c>
      <c r="R26" t="s">
        <v>108</v>
      </c>
      <c r="S26">
        <v>40</v>
      </c>
      <c r="BB26" s="27">
        <v>1</v>
      </c>
      <c r="BD26" s="19"/>
      <c r="BE26">
        <v>25</v>
      </c>
      <c r="BF26" t="s">
        <v>114</v>
      </c>
      <c r="BG26" s="19">
        <v>0</v>
      </c>
      <c r="BH26">
        <v>129.54507699623343</v>
      </c>
      <c r="BJ26" t="s">
        <v>134</v>
      </c>
      <c r="BK26">
        <v>0.29489046335220337</v>
      </c>
      <c r="BL26">
        <v>2</v>
      </c>
      <c r="BN26" t="s">
        <v>134</v>
      </c>
      <c r="BO26">
        <v>4.9617443233728409E-2</v>
      </c>
      <c r="BP26">
        <v>2</v>
      </c>
    </row>
    <row r="27" spans="1:68">
      <c r="A27">
        <v>25</v>
      </c>
      <c r="B27" t="s">
        <v>109</v>
      </c>
      <c r="C27" s="27">
        <v>1</v>
      </c>
      <c r="D27" s="6">
        <v>0.28440343262738965</v>
      </c>
      <c r="G27">
        <v>50</v>
      </c>
      <c r="H27" t="s">
        <v>109</v>
      </c>
      <c r="I27" s="19">
        <v>0</v>
      </c>
      <c r="J27">
        <v>0.13532516089448796</v>
      </c>
      <c r="R27" t="s">
        <v>108</v>
      </c>
      <c r="S27">
        <v>50</v>
      </c>
      <c r="T27">
        <f>+V27+0.017</f>
        <v>0.187</v>
      </c>
      <c r="U27">
        <f>+V27-0.017</f>
        <v>0.15300000000000002</v>
      </c>
      <c r="V27">
        <v>0.17</v>
      </c>
      <c r="BD27" s="19"/>
      <c r="BE27">
        <v>25</v>
      </c>
      <c r="BF27" t="s">
        <v>114</v>
      </c>
      <c r="BG27" s="19">
        <v>1</v>
      </c>
      <c r="BH27">
        <v>683.35778933117092</v>
      </c>
      <c r="BJ27" t="s">
        <v>134</v>
      </c>
      <c r="BK27">
        <v>0.95374655723571777</v>
      </c>
      <c r="BL27">
        <v>9</v>
      </c>
      <c r="BN27" t="s">
        <v>134</v>
      </c>
      <c r="BO27">
        <v>0.41887575387954712</v>
      </c>
      <c r="BP27">
        <v>9</v>
      </c>
    </row>
    <row r="28" spans="1:68">
      <c r="A28">
        <v>25</v>
      </c>
      <c r="B28" t="s">
        <v>109</v>
      </c>
      <c r="C28" s="27">
        <v>1</v>
      </c>
      <c r="D28" s="6">
        <v>0.32934098358479413</v>
      </c>
      <c r="G28">
        <v>50</v>
      </c>
      <c r="H28" t="s">
        <v>109</v>
      </c>
      <c r="I28" s="19">
        <v>0</v>
      </c>
      <c r="J28">
        <v>0.11931222469480213</v>
      </c>
      <c r="BA28" t="s">
        <v>138</v>
      </c>
      <c r="BD28" s="19"/>
      <c r="BE28">
        <v>25</v>
      </c>
      <c r="BF28" t="s">
        <v>114</v>
      </c>
      <c r="BG28" s="19">
        <v>1</v>
      </c>
      <c r="BH28">
        <v>1316.2875614631287</v>
      </c>
      <c r="BJ28" t="s">
        <v>134</v>
      </c>
      <c r="BK28">
        <v>0.14933991432189941</v>
      </c>
      <c r="BL28">
        <v>2</v>
      </c>
      <c r="BN28" t="s">
        <v>134</v>
      </c>
      <c r="BO28">
        <v>0.18682184815406799</v>
      </c>
      <c r="BP28">
        <v>2</v>
      </c>
    </row>
    <row r="29" spans="1:68">
      <c r="A29">
        <v>25</v>
      </c>
      <c r="B29" t="s">
        <v>109</v>
      </c>
      <c r="C29" s="27">
        <v>1</v>
      </c>
      <c r="D29" s="6">
        <v>0.2844904298043528</v>
      </c>
      <c r="G29">
        <v>50</v>
      </c>
      <c r="H29" t="s">
        <v>109</v>
      </c>
      <c r="I29" s="19">
        <v>0</v>
      </c>
      <c r="J29" t="s">
        <v>139</v>
      </c>
      <c r="BA29" s="32">
        <v>0</v>
      </c>
      <c r="BB29" s="33">
        <v>1</v>
      </c>
      <c r="BC29" s="34">
        <v>2</v>
      </c>
      <c r="BD29" s="19"/>
      <c r="BE29">
        <v>25</v>
      </c>
      <c r="BF29" t="s">
        <v>114</v>
      </c>
      <c r="BG29" s="19">
        <v>1</v>
      </c>
      <c r="BH29">
        <v>628.90686371725224</v>
      </c>
      <c r="BJ29" t="s">
        <v>135</v>
      </c>
      <c r="BK29">
        <v>0.12023923546075821</v>
      </c>
      <c r="BL29">
        <v>5</v>
      </c>
      <c r="BN29" t="s">
        <v>135</v>
      </c>
      <c r="BO29">
        <v>6.2710173428058624E-2</v>
      </c>
      <c r="BP29">
        <v>5</v>
      </c>
    </row>
    <row r="30" spans="1:68">
      <c r="A30">
        <v>25</v>
      </c>
      <c r="B30" t="s">
        <v>109</v>
      </c>
      <c r="C30" s="27">
        <v>1</v>
      </c>
      <c r="D30" s="6">
        <v>0.46383281272833843</v>
      </c>
      <c r="G30">
        <v>50</v>
      </c>
      <c r="H30" t="s">
        <v>109</v>
      </c>
      <c r="I30" s="19">
        <v>0</v>
      </c>
      <c r="J30">
        <v>0.10879073270079836</v>
      </c>
      <c r="BA30" s="32">
        <v>0</v>
      </c>
      <c r="BC30" s="34">
        <v>2</v>
      </c>
      <c r="BD30" s="19"/>
      <c r="BE30">
        <v>25</v>
      </c>
      <c r="BF30" t="s">
        <v>114</v>
      </c>
      <c r="BG30" s="19">
        <v>1</v>
      </c>
      <c r="BH30">
        <v>444.51946479498793</v>
      </c>
      <c r="BJ30" t="s">
        <v>135</v>
      </c>
      <c r="BK30">
        <v>0.30413529276847839</v>
      </c>
      <c r="BL30">
        <v>4</v>
      </c>
      <c r="BN30" t="s">
        <v>135</v>
      </c>
      <c r="BO30">
        <v>0.13473173975944519</v>
      </c>
      <c r="BP30">
        <v>4</v>
      </c>
    </row>
    <row r="31" spans="1:68">
      <c r="A31">
        <v>25</v>
      </c>
      <c r="B31" t="s">
        <v>109</v>
      </c>
      <c r="C31" s="27">
        <v>1</v>
      </c>
      <c r="D31" s="6">
        <v>0.12326395470649285</v>
      </c>
      <c r="G31">
        <v>50</v>
      </c>
      <c r="H31" t="s">
        <v>109</v>
      </c>
      <c r="I31" s="19">
        <v>0</v>
      </c>
      <c r="J31">
        <v>0.20653982501417986</v>
      </c>
      <c r="K31">
        <f>+AVERAGE(J27:J31)</f>
        <v>0.14249198582606706</v>
      </c>
      <c r="BA31" s="32">
        <v>0</v>
      </c>
      <c r="BC31" s="34">
        <v>2</v>
      </c>
      <c r="BD31" s="19"/>
      <c r="BE31">
        <v>25</v>
      </c>
      <c r="BF31" t="s">
        <v>114</v>
      </c>
      <c r="BG31" s="19">
        <v>1</v>
      </c>
      <c r="BH31">
        <v>705.49899504929419</v>
      </c>
      <c r="BJ31" t="s">
        <v>135</v>
      </c>
      <c r="BK31">
        <v>0.10640876740217209</v>
      </c>
      <c r="BL31">
        <v>6</v>
      </c>
      <c r="BN31" t="s">
        <v>135</v>
      </c>
      <c r="BO31">
        <v>9.9887669086456299E-2</v>
      </c>
      <c r="BP31">
        <v>6</v>
      </c>
    </row>
    <row r="32" spans="1:68">
      <c r="A32">
        <v>25</v>
      </c>
      <c r="B32" t="s">
        <v>109</v>
      </c>
      <c r="C32" s="27">
        <v>1</v>
      </c>
      <c r="D32" s="6">
        <v>0.16019121329734123</v>
      </c>
      <c r="G32">
        <v>50</v>
      </c>
      <c r="H32" t="s">
        <v>114</v>
      </c>
      <c r="I32" s="19">
        <v>0</v>
      </c>
      <c r="J32">
        <v>0.67937405426287789</v>
      </c>
      <c r="K32">
        <f>+STDEV(J27:J31)</f>
        <v>4.4070265382236309E-2</v>
      </c>
      <c r="BA32" s="32">
        <v>0</v>
      </c>
      <c r="BD32" s="19"/>
      <c r="BE32">
        <v>25</v>
      </c>
      <c r="BF32" t="s">
        <v>114</v>
      </c>
      <c r="BG32" s="19">
        <v>1</v>
      </c>
      <c r="BH32">
        <v>157.9339586945909</v>
      </c>
      <c r="BJ32" t="s">
        <v>136</v>
      </c>
      <c r="BK32">
        <v>0.44464302062988281</v>
      </c>
      <c r="BL32">
        <v>6</v>
      </c>
      <c r="BN32" t="s">
        <v>136</v>
      </c>
      <c r="BO32">
        <v>0.23009687662124634</v>
      </c>
      <c r="BP32">
        <v>6</v>
      </c>
    </row>
    <row r="33" spans="1:80">
      <c r="A33">
        <v>25</v>
      </c>
      <c r="B33" t="s">
        <v>109</v>
      </c>
      <c r="C33" s="27">
        <v>1</v>
      </c>
      <c r="D33" s="6">
        <v>0.1631877393688824</v>
      </c>
      <c r="G33">
        <v>50</v>
      </c>
      <c r="H33" t="s">
        <v>114</v>
      </c>
      <c r="I33" s="19">
        <v>0</v>
      </c>
      <c r="J33">
        <v>0.78625077859578307</v>
      </c>
      <c r="K33">
        <f>+K32/2</f>
        <v>2.2035132691118155E-2</v>
      </c>
      <c r="BA33" s="32">
        <v>0</v>
      </c>
      <c r="BD33" s="19"/>
      <c r="BE33">
        <v>25</v>
      </c>
      <c r="BF33" t="s">
        <v>114</v>
      </c>
      <c r="BG33" s="19">
        <v>2</v>
      </c>
      <c r="BH33">
        <v>91.956120008265216</v>
      </c>
      <c r="BJ33" t="s">
        <v>136</v>
      </c>
      <c r="BK33">
        <v>0.39083927869796753</v>
      </c>
      <c r="BL33">
        <v>4</v>
      </c>
      <c r="BN33" t="s">
        <v>136</v>
      </c>
      <c r="BO33">
        <v>0.11355726420879364</v>
      </c>
      <c r="BP33">
        <v>4</v>
      </c>
    </row>
    <row r="34" spans="1:80">
      <c r="A34">
        <v>25</v>
      </c>
      <c r="B34" t="s">
        <v>109</v>
      </c>
      <c r="C34" s="31">
        <v>2</v>
      </c>
      <c r="D34" s="6">
        <v>0.22158721862134714</v>
      </c>
      <c r="F34" s="10"/>
      <c r="G34">
        <v>50</v>
      </c>
      <c r="H34" t="s">
        <v>114</v>
      </c>
      <c r="I34" s="19">
        <v>0</v>
      </c>
      <c r="J34">
        <v>0.23882333167894729</v>
      </c>
      <c r="K34">
        <f>+(K33/K31)*100</f>
        <v>15.464120710630949</v>
      </c>
      <c r="BA34" s="32">
        <v>0</v>
      </c>
      <c r="BD34" s="19"/>
      <c r="BE34">
        <v>25</v>
      </c>
      <c r="BF34" t="s">
        <v>114</v>
      </c>
      <c r="BG34" s="19">
        <v>2</v>
      </c>
      <c r="BH34">
        <v>504.22324967158556</v>
      </c>
      <c r="BI34" s="10"/>
      <c r="BJ34" t="s">
        <v>136</v>
      </c>
      <c r="BK34">
        <v>7.1161627769470215E-2</v>
      </c>
      <c r="BL34">
        <v>1</v>
      </c>
      <c r="BN34" t="s">
        <v>136</v>
      </c>
      <c r="BO34">
        <v>0</v>
      </c>
      <c r="BP34">
        <v>1</v>
      </c>
    </row>
    <row r="35" spans="1:80">
      <c r="A35">
        <v>25</v>
      </c>
      <c r="B35" t="s">
        <v>109</v>
      </c>
      <c r="C35" s="31">
        <v>2</v>
      </c>
      <c r="D35" s="6">
        <v>0.11502546769654567</v>
      </c>
      <c r="F35" s="10"/>
      <c r="G35">
        <v>50</v>
      </c>
      <c r="H35" t="s">
        <v>114</v>
      </c>
      <c r="I35" s="19">
        <v>0</v>
      </c>
      <c r="J35">
        <v>0.26507027953159068</v>
      </c>
      <c r="BA35" s="32">
        <v>0</v>
      </c>
      <c r="BD35" s="19"/>
      <c r="BE35">
        <v>40</v>
      </c>
      <c r="BF35" t="s">
        <v>109</v>
      </c>
      <c r="BG35" s="35">
        <v>0</v>
      </c>
      <c r="BH35" s="3">
        <v>0.40631189293014486</v>
      </c>
      <c r="BI35" s="10"/>
      <c r="BJ35" t="s">
        <v>137</v>
      </c>
      <c r="BK35">
        <v>111.06306457519531</v>
      </c>
      <c r="BL35">
        <v>81</v>
      </c>
      <c r="BN35" t="s">
        <v>137</v>
      </c>
      <c r="BO35">
        <v>223.29835510253906</v>
      </c>
      <c r="BP35">
        <v>81</v>
      </c>
    </row>
    <row r="36" spans="1:80">
      <c r="A36">
        <v>25</v>
      </c>
      <c r="B36" t="s">
        <v>109</v>
      </c>
      <c r="C36" s="31">
        <v>2</v>
      </c>
      <c r="D36" s="6">
        <v>0.106257950978285</v>
      </c>
      <c r="F36" s="10"/>
      <c r="G36">
        <v>50</v>
      </c>
      <c r="H36" t="s">
        <v>114</v>
      </c>
      <c r="I36" s="19">
        <v>0</v>
      </c>
      <c r="J36">
        <v>0.34246228925679856</v>
      </c>
      <c r="BA36" s="32">
        <v>0</v>
      </c>
      <c r="BD36" s="19"/>
      <c r="BE36">
        <v>40</v>
      </c>
      <c r="BF36" t="s">
        <v>109</v>
      </c>
      <c r="BG36" s="35">
        <v>0</v>
      </c>
      <c r="BH36">
        <v>0.14708587901951362</v>
      </c>
      <c r="BI36" s="10"/>
    </row>
    <row r="37" spans="1:80">
      <c r="A37">
        <v>25</v>
      </c>
      <c r="B37" t="s">
        <v>109</v>
      </c>
      <c r="C37" s="31">
        <v>2</v>
      </c>
      <c r="D37" s="6">
        <v>6.031821719110797E-2</v>
      </c>
      <c r="G37">
        <v>50</v>
      </c>
      <c r="H37" t="s">
        <v>114</v>
      </c>
      <c r="I37" s="19">
        <v>0</v>
      </c>
      <c r="J37">
        <v>0.35587737721243434</v>
      </c>
      <c r="BA37" s="32">
        <v>0</v>
      </c>
      <c r="BD37" s="19"/>
      <c r="BE37">
        <v>40</v>
      </c>
      <c r="BF37" t="s">
        <v>109</v>
      </c>
      <c r="BG37" s="35">
        <v>0</v>
      </c>
      <c r="BH37">
        <v>3.2476146325535568E-2</v>
      </c>
    </row>
    <row r="38" spans="1:80">
      <c r="A38">
        <v>25</v>
      </c>
      <c r="B38" t="s">
        <v>109</v>
      </c>
      <c r="C38" s="31">
        <v>2</v>
      </c>
      <c r="D38" s="6">
        <v>1.1483598895921049E-2</v>
      </c>
      <c r="BA38" t="s">
        <v>140</v>
      </c>
      <c r="BD38" s="19"/>
      <c r="BE38">
        <v>40</v>
      </c>
      <c r="BF38" t="s">
        <v>109</v>
      </c>
      <c r="BG38" s="35">
        <v>0</v>
      </c>
      <c r="BH38">
        <v>0.15950839071244866</v>
      </c>
      <c r="BJ38" t="s">
        <v>141</v>
      </c>
    </row>
    <row r="39" spans="1:80">
      <c r="A39">
        <v>25</v>
      </c>
      <c r="B39" t="s">
        <v>109</v>
      </c>
      <c r="C39" s="31">
        <v>2</v>
      </c>
      <c r="D39" s="3">
        <v>0.11194482414506171</v>
      </c>
      <c r="E39" s="22" t="s">
        <v>94</v>
      </c>
      <c r="BA39" s="26">
        <v>0</v>
      </c>
      <c r="BB39" s="27">
        <v>1</v>
      </c>
      <c r="BC39" s="34">
        <v>2</v>
      </c>
      <c r="BD39" s="19"/>
      <c r="BE39">
        <v>40</v>
      </c>
      <c r="BF39" t="s">
        <v>109</v>
      </c>
      <c r="BG39" s="35">
        <v>0</v>
      </c>
      <c r="BH39">
        <v>5.3402217185178902E-3</v>
      </c>
      <c r="BJ39" t="s">
        <v>142</v>
      </c>
    </row>
    <row r="40" spans="1:80">
      <c r="A40">
        <v>25</v>
      </c>
      <c r="B40" t="s">
        <v>109</v>
      </c>
      <c r="C40" s="31">
        <v>2</v>
      </c>
      <c r="D40" s="6">
        <v>0.14199614353481371</v>
      </c>
      <c r="BA40" s="26">
        <v>0</v>
      </c>
      <c r="BB40" s="27">
        <v>1</v>
      </c>
      <c r="BC40" s="34">
        <v>2</v>
      </c>
      <c r="BD40" s="19"/>
      <c r="BE40">
        <v>40</v>
      </c>
      <c r="BF40" t="s">
        <v>109</v>
      </c>
      <c r="BG40" s="35">
        <v>0</v>
      </c>
      <c r="BH40" s="3">
        <v>0.31322425614000327</v>
      </c>
      <c r="BJ40" t="s">
        <v>143</v>
      </c>
    </row>
    <row r="41" spans="1:80">
      <c r="A41">
        <v>25</v>
      </c>
      <c r="B41" t="s">
        <v>109</v>
      </c>
      <c r="C41" s="31">
        <v>2</v>
      </c>
      <c r="D41" s="6">
        <v>0.2470042757175952</v>
      </c>
      <c r="E41" t="s">
        <v>11</v>
      </c>
      <c r="BA41" s="26"/>
      <c r="BB41" s="27"/>
      <c r="BC41" s="34"/>
      <c r="BD41" s="19"/>
      <c r="BG41" s="35"/>
      <c r="BH41" s="3"/>
    </row>
    <row r="42" spans="1:80">
      <c r="A42">
        <v>25</v>
      </c>
      <c r="B42" t="s">
        <v>109</v>
      </c>
      <c r="C42" s="28">
        <v>3</v>
      </c>
      <c r="D42" s="6">
        <v>3.7517519037797292E-2</v>
      </c>
      <c r="E42" s="26">
        <v>0</v>
      </c>
      <c r="F42" s="27">
        <v>1</v>
      </c>
      <c r="H42" s="28">
        <v>3</v>
      </c>
      <c r="I42" s="29">
        <v>4</v>
      </c>
      <c r="J42" s="30">
        <v>5</v>
      </c>
      <c r="BB42" s="27">
        <v>1</v>
      </c>
      <c r="BD42" s="19"/>
      <c r="BE42">
        <v>40</v>
      </c>
      <c r="BF42" t="s">
        <v>109</v>
      </c>
      <c r="BG42" s="35">
        <v>0</v>
      </c>
      <c r="BH42">
        <v>0.12951921100554314</v>
      </c>
      <c r="BK42" t="s">
        <v>144</v>
      </c>
      <c r="BL42" t="s">
        <v>145</v>
      </c>
      <c r="BM42" t="s">
        <v>146</v>
      </c>
      <c r="BN42" t="s">
        <v>147</v>
      </c>
      <c r="BO42" t="s">
        <v>148</v>
      </c>
      <c r="BP42" t="s">
        <v>149</v>
      </c>
      <c r="BQ42" t="s">
        <v>150</v>
      </c>
      <c r="BR42" t="s">
        <v>151</v>
      </c>
      <c r="BS42" t="s">
        <v>152</v>
      </c>
      <c r="BT42" t="s">
        <v>153</v>
      </c>
      <c r="BU42" t="s">
        <v>154</v>
      </c>
      <c r="BV42" t="s">
        <v>155</v>
      </c>
      <c r="BW42" t="s">
        <v>156</v>
      </c>
      <c r="BX42" t="s">
        <v>157</v>
      </c>
      <c r="BY42" t="s">
        <v>158</v>
      </c>
      <c r="BZ42" t="s">
        <v>159</v>
      </c>
      <c r="CA42" t="s">
        <v>160</v>
      </c>
      <c r="CB42" t="s">
        <v>161</v>
      </c>
    </row>
    <row r="43" spans="1:80">
      <c r="A43">
        <v>25</v>
      </c>
      <c r="B43" t="s">
        <v>109</v>
      </c>
      <c r="C43" s="28">
        <v>3</v>
      </c>
      <c r="D43" s="6">
        <v>5.4412670257959379E-2</v>
      </c>
      <c r="E43" s="26">
        <v>0</v>
      </c>
      <c r="H43" s="28">
        <v>3</v>
      </c>
      <c r="I43" s="29">
        <v>4</v>
      </c>
      <c r="BB43" s="27">
        <v>1</v>
      </c>
      <c r="BD43" s="19"/>
      <c r="BE43">
        <v>40</v>
      </c>
      <c r="BF43" t="s">
        <v>109</v>
      </c>
      <c r="BG43" s="35">
        <v>0</v>
      </c>
      <c r="BH43">
        <v>0.24038979258648541</v>
      </c>
      <c r="BI43" s="3"/>
      <c r="BK43" t="s">
        <v>162</v>
      </c>
      <c r="BL43" t="s">
        <v>163</v>
      </c>
      <c r="BM43" t="s">
        <v>164</v>
      </c>
      <c r="BN43" t="s">
        <v>165</v>
      </c>
      <c r="BO43" t="s">
        <v>166</v>
      </c>
      <c r="BP43" t="s">
        <v>167</v>
      </c>
      <c r="BQ43" t="s">
        <v>168</v>
      </c>
      <c r="BR43" s="10" t="s">
        <v>169</v>
      </c>
      <c r="BS43" t="s">
        <v>170</v>
      </c>
      <c r="BT43" t="s">
        <v>171</v>
      </c>
      <c r="BU43" t="s">
        <v>172</v>
      </c>
      <c r="BV43" t="s">
        <v>173</v>
      </c>
      <c r="BW43" t="s">
        <v>174</v>
      </c>
      <c r="BX43" t="s">
        <v>175</v>
      </c>
      <c r="BY43" t="s">
        <v>176</v>
      </c>
      <c r="BZ43" t="s">
        <v>177</v>
      </c>
      <c r="CA43" t="s">
        <v>178</v>
      </c>
      <c r="CB43" t="s">
        <v>179</v>
      </c>
    </row>
    <row r="44" spans="1:80">
      <c r="A44">
        <v>25</v>
      </c>
      <c r="B44" t="s">
        <v>109</v>
      </c>
      <c r="C44" s="28">
        <v>3</v>
      </c>
      <c r="D44" s="3">
        <v>0.12798759230298257</v>
      </c>
      <c r="E44" s="26">
        <v>0</v>
      </c>
      <c r="H44" s="28">
        <v>3</v>
      </c>
      <c r="I44" s="29">
        <v>4</v>
      </c>
      <c r="BB44" s="27">
        <v>1</v>
      </c>
      <c r="BD44" s="19"/>
      <c r="BE44">
        <v>40</v>
      </c>
      <c r="BF44" t="s">
        <v>109</v>
      </c>
      <c r="BG44" s="35">
        <v>0</v>
      </c>
      <c r="BH44" s="3">
        <v>0.16192494020995457</v>
      </c>
      <c r="BJ44" t="s">
        <v>180</v>
      </c>
      <c r="BL44">
        <v>0.26154491305351257</v>
      </c>
      <c r="BM44">
        <v>0.97012346982955933</v>
      </c>
      <c r="BN44">
        <v>8.8077932596206665E-2</v>
      </c>
      <c r="BO44">
        <v>5.2338356908876449E-5</v>
      </c>
      <c r="BP44">
        <v>0.1597064733505249</v>
      </c>
      <c r="BQ44">
        <v>0.34039938449859619</v>
      </c>
      <c r="BR44">
        <v>0.35865199565887451</v>
      </c>
      <c r="BS44">
        <v>0.35708296298980713</v>
      </c>
      <c r="BT44">
        <v>0.33418136835098267</v>
      </c>
      <c r="BU44">
        <v>0.26737725734710693</v>
      </c>
      <c r="BV44">
        <v>0.34543398022651672</v>
      </c>
      <c r="BW44">
        <v>0.34939393401145935</v>
      </c>
      <c r="BX44">
        <v>0.32529404759407043</v>
      </c>
      <c r="BY44">
        <v>0.35253885388374329</v>
      </c>
      <c r="BZ44">
        <v>0.29516014456748962</v>
      </c>
      <c r="CA44">
        <v>0.31323015689849854</v>
      </c>
      <c r="CB44">
        <v>0.35498493909835815</v>
      </c>
    </row>
    <row r="45" spans="1:80">
      <c r="A45">
        <v>25</v>
      </c>
      <c r="B45" t="s">
        <v>109</v>
      </c>
      <c r="C45" s="28">
        <v>3</v>
      </c>
      <c r="D45" s="6">
        <v>6.8214557203319273E-2</v>
      </c>
      <c r="E45" s="26">
        <v>0</v>
      </c>
      <c r="H45" s="28">
        <v>3</v>
      </c>
      <c r="BB45" s="27">
        <v>1</v>
      </c>
      <c r="BD45" s="19"/>
      <c r="BE45">
        <v>40</v>
      </c>
      <c r="BF45" t="s">
        <v>109</v>
      </c>
      <c r="BG45" s="35">
        <v>1</v>
      </c>
      <c r="BH45" s="3">
        <v>5.2669600253372854E-3</v>
      </c>
      <c r="BI45" s="3"/>
      <c r="BJ45" t="s">
        <v>180</v>
      </c>
      <c r="BK45">
        <v>0.26154491305351257</v>
      </c>
      <c r="BM45">
        <v>0.24756181240081787</v>
      </c>
      <c r="BN45">
        <v>0.49497470259666443</v>
      </c>
      <c r="BO45" s="10">
        <v>1.2123176129534841E-3</v>
      </c>
      <c r="BP45">
        <v>0.72132104635238647</v>
      </c>
      <c r="BQ45" s="10">
        <v>5.0591859966516495E-2</v>
      </c>
      <c r="BR45" s="10">
        <v>5.8696411550045013E-2</v>
      </c>
      <c r="BS45" s="10">
        <v>5.7757541537284851E-2</v>
      </c>
      <c r="BT45" s="10">
        <v>4.8546820878982544E-2</v>
      </c>
      <c r="BU45" s="10">
        <v>3.5735234618186951E-2</v>
      </c>
      <c r="BV45" s="10">
        <v>5.2441630512475967E-2</v>
      </c>
      <c r="BW45" s="10">
        <v>5.4033789783716202E-2</v>
      </c>
      <c r="BX45" s="10">
        <v>4.6048592776060104E-2</v>
      </c>
      <c r="BY45" s="10">
        <v>5.5442780256271362E-2</v>
      </c>
      <c r="BZ45" s="10">
        <v>3.9672289043664932E-2</v>
      </c>
      <c r="CA45" s="10">
        <v>4.3168269097805023E-2</v>
      </c>
      <c r="CB45" s="10">
        <v>5.6662946939468384E-2</v>
      </c>
    </row>
    <row r="46" spans="1:80">
      <c r="A46">
        <v>25</v>
      </c>
      <c r="B46" t="s">
        <v>109</v>
      </c>
      <c r="C46" s="28">
        <v>3</v>
      </c>
      <c r="D46" s="6">
        <v>0.21687178730820955</v>
      </c>
      <c r="E46" s="26">
        <v>0</v>
      </c>
      <c r="H46" s="28">
        <v>3</v>
      </c>
      <c r="BB46" s="27">
        <v>1</v>
      </c>
      <c r="BD46" s="19"/>
      <c r="BE46">
        <v>40</v>
      </c>
      <c r="BF46" t="s">
        <v>109</v>
      </c>
      <c r="BG46" s="35">
        <v>2</v>
      </c>
      <c r="BH46" s="3">
        <v>5.0268189360594386E-2</v>
      </c>
      <c r="BJ46" t="s">
        <v>180</v>
      </c>
      <c r="BK46">
        <v>0.97012346982955933</v>
      </c>
      <c r="BL46">
        <v>0.24756181240081787</v>
      </c>
      <c r="BN46">
        <v>8.6782410740852356E-2</v>
      </c>
      <c r="BO46">
        <v>5.7508543250150979E-5</v>
      </c>
      <c r="BP46">
        <v>0.15498125553131104</v>
      </c>
      <c r="BQ46">
        <v>0.32952073216438293</v>
      </c>
      <c r="BR46">
        <v>0.34411910176277161</v>
      </c>
      <c r="BS46">
        <v>0.34285619854927063</v>
      </c>
      <c r="BT46">
        <v>0.32481575012207031</v>
      </c>
      <c r="BU46">
        <v>0.28110715746879578</v>
      </c>
      <c r="BV46">
        <v>0.3334830105304718</v>
      </c>
      <c r="BW46">
        <v>0.33665952086448669</v>
      </c>
      <c r="BX46">
        <v>0.3181377649307251</v>
      </c>
      <c r="BY46">
        <v>0.33915612101554871</v>
      </c>
      <c r="BZ46">
        <v>0.29737260937690735</v>
      </c>
      <c r="CA46">
        <v>0.3095373809337616</v>
      </c>
      <c r="CB46">
        <v>0.3411920964717865</v>
      </c>
    </row>
    <row r="47" spans="1:80">
      <c r="A47">
        <v>25</v>
      </c>
      <c r="B47" t="s">
        <v>109</v>
      </c>
      <c r="C47" s="29">
        <v>4</v>
      </c>
      <c r="D47" s="6">
        <v>5.5997359690836461E-2</v>
      </c>
      <c r="E47" s="26">
        <v>0</v>
      </c>
      <c r="BB47" s="27">
        <v>1</v>
      </c>
      <c r="BD47" s="19"/>
      <c r="BE47">
        <v>40</v>
      </c>
      <c r="BF47" t="s">
        <v>109</v>
      </c>
      <c r="BG47" s="35">
        <v>2</v>
      </c>
      <c r="BH47" s="3">
        <v>0.11000163852315625</v>
      </c>
      <c r="BJ47" t="s">
        <v>181</v>
      </c>
      <c r="BK47">
        <v>8.8077932596206665E-2</v>
      </c>
      <c r="BL47">
        <v>0.49497470259666443</v>
      </c>
      <c r="BM47">
        <v>8.6782410740852356E-2</v>
      </c>
      <c r="BO47" s="10">
        <v>5.903780460357666E-3</v>
      </c>
      <c r="BP47">
        <v>0.70936763286590576</v>
      </c>
      <c r="BQ47" s="10">
        <v>1.0522077791392803E-2</v>
      </c>
      <c r="BR47" s="10">
        <v>1.2885089963674545E-2</v>
      </c>
      <c r="BS47" s="10">
        <v>1.2567962519824505E-2</v>
      </c>
      <c r="BT47" s="10">
        <v>1.0025921277701855E-2</v>
      </c>
      <c r="BU47">
        <v>7.4932193383574486E-3</v>
      </c>
      <c r="BV47" s="10">
        <v>1.1002811603248119E-2</v>
      </c>
      <c r="BW47" s="10">
        <v>1.1439584195613861E-2</v>
      </c>
      <c r="BX47" s="10">
        <v>9.4547048211097717E-3</v>
      </c>
      <c r="BY47" s="10">
        <v>1.184740848839283E-2</v>
      </c>
      <c r="BZ47" s="10">
        <v>8.1664286553859711E-3</v>
      </c>
      <c r="CA47" s="10">
        <v>8.8453004136681557E-3</v>
      </c>
      <c r="CB47" s="10">
        <v>1.2218842282891273E-2</v>
      </c>
    </row>
    <row r="48" spans="1:80">
      <c r="A48">
        <v>25</v>
      </c>
      <c r="B48" t="s">
        <v>109</v>
      </c>
      <c r="C48" s="29">
        <v>4</v>
      </c>
      <c r="D48" s="6">
        <v>6.1649345631768791E-2</v>
      </c>
      <c r="E48" s="26">
        <v>0</v>
      </c>
      <c r="BB48" s="27">
        <v>1</v>
      </c>
      <c r="BD48" s="19"/>
      <c r="BE48">
        <v>40</v>
      </c>
      <c r="BF48" t="s">
        <v>109</v>
      </c>
      <c r="BG48" s="35">
        <v>2</v>
      </c>
      <c r="BH48" s="3">
        <v>3.5001455756315928E-3</v>
      </c>
      <c r="BI48" s="3"/>
      <c r="BJ48" t="s">
        <v>181</v>
      </c>
      <c r="BK48" s="10">
        <v>5.2338356908876449E-5</v>
      </c>
      <c r="BL48" s="10">
        <v>1.2123176129534841E-3</v>
      </c>
      <c r="BM48" s="10">
        <v>5.7508543250150979E-5</v>
      </c>
      <c r="BN48" s="10">
        <v>5.903780460357666E-3</v>
      </c>
      <c r="BP48" s="10">
        <v>2.7927712071686983E-3</v>
      </c>
      <c r="BQ48" s="10">
        <v>1.1493520105432253E-5</v>
      </c>
      <c r="BR48" s="10">
        <v>1.0933149496850092E-5</v>
      </c>
      <c r="BS48" s="10">
        <v>1.1132096915389411E-5</v>
      </c>
      <c r="BT48" s="10">
        <v>1.7763604773790576E-5</v>
      </c>
      <c r="BU48" s="10">
        <v>2.2045000150683336E-5</v>
      </c>
      <c r="BV48">
        <v>1.1181525223946664E-5</v>
      </c>
      <c r="BW48">
        <v>1.149531908595236E-5</v>
      </c>
      <c r="BX48" s="10">
        <v>1.8869604900828563E-5</v>
      </c>
      <c r="BY48" s="10">
        <v>1.1266102774243336E-5</v>
      </c>
      <c r="BZ48" s="10">
        <v>1.8546590581536293E-5</v>
      </c>
      <c r="CA48" s="10">
        <v>1.7852706150733866E-5</v>
      </c>
      <c r="CB48" s="10">
        <v>1.0157353244721889E-5</v>
      </c>
    </row>
    <row r="49" spans="1:80">
      <c r="A49">
        <v>25</v>
      </c>
      <c r="B49" t="s">
        <v>109</v>
      </c>
      <c r="C49" s="29">
        <v>4</v>
      </c>
      <c r="D49" s="6">
        <v>7.424695033467342E-2</v>
      </c>
      <c r="E49" s="26">
        <v>0</v>
      </c>
      <c r="BA49" s="19"/>
      <c r="BB49" s="19"/>
      <c r="BC49" s="19"/>
      <c r="BD49" s="19"/>
      <c r="BE49">
        <v>40</v>
      </c>
      <c r="BF49" t="s">
        <v>114</v>
      </c>
      <c r="BG49" s="19">
        <v>0</v>
      </c>
      <c r="BH49">
        <v>0.25980563985227584</v>
      </c>
      <c r="BI49" s="10"/>
      <c r="BJ49" t="s">
        <v>181</v>
      </c>
      <c r="BK49">
        <v>0.1597064733505249</v>
      </c>
      <c r="BL49">
        <v>0.72132104635238647</v>
      </c>
      <c r="BM49">
        <v>0.15498125553131104</v>
      </c>
      <c r="BN49">
        <v>0.70936763286590576</v>
      </c>
      <c r="BO49">
        <v>2.7927712071686983E-3</v>
      </c>
      <c r="BQ49" s="10">
        <v>2.4542860686779022E-2</v>
      </c>
      <c r="BR49" s="10">
        <v>2.9233431443572044E-2</v>
      </c>
      <c r="BS49">
        <v>2.8645491227507591E-2</v>
      </c>
      <c r="BT49" s="10">
        <v>2.3466009646654129E-2</v>
      </c>
      <c r="BU49" s="10">
        <v>1.7463220283389091E-2</v>
      </c>
      <c r="BV49" s="10">
        <v>2.554880827665329E-2</v>
      </c>
      <c r="BW49" s="10">
        <v>2.6441974565386772E-2</v>
      </c>
      <c r="BX49" s="10">
        <v>2.2193744778633118E-2</v>
      </c>
      <c r="BY49" s="10">
        <v>2.7255864813923836E-2</v>
      </c>
      <c r="BZ49" s="10">
        <v>1.9167045131325722E-2</v>
      </c>
      <c r="CA49" s="10">
        <v>2.0789738744497299E-2</v>
      </c>
      <c r="CB49" s="10">
        <v>2.7979617938399315E-2</v>
      </c>
    </row>
    <row r="50" spans="1:80">
      <c r="A50">
        <v>25</v>
      </c>
      <c r="B50" t="s">
        <v>109</v>
      </c>
      <c r="C50" s="30">
        <v>5</v>
      </c>
      <c r="D50" s="6">
        <v>4.628461744306233E-2</v>
      </c>
      <c r="E50" t="s">
        <v>118</v>
      </c>
      <c r="BA50" s="19"/>
      <c r="BB50" s="19"/>
      <c r="BC50" s="19"/>
      <c r="BD50" s="19"/>
      <c r="BE50">
        <v>40</v>
      </c>
      <c r="BF50" t="s">
        <v>114</v>
      </c>
      <c r="BG50" s="19">
        <v>0</v>
      </c>
      <c r="BH50">
        <v>0.32997530025726934</v>
      </c>
      <c r="BI50" s="10"/>
      <c r="BJ50" t="s">
        <v>182</v>
      </c>
      <c r="BK50">
        <v>0.34039938449859619</v>
      </c>
      <c r="BL50" s="10">
        <v>5.0591859966516495E-2</v>
      </c>
      <c r="BM50">
        <v>0.32952073216438293</v>
      </c>
      <c r="BN50" s="10">
        <v>1.0522077791392803E-2</v>
      </c>
      <c r="BO50" s="10">
        <v>1.1493520105432253E-5</v>
      </c>
      <c r="BP50" s="10">
        <v>2.4542860686779022E-2</v>
      </c>
      <c r="BR50">
        <v>1</v>
      </c>
      <c r="BS50">
        <v>1</v>
      </c>
      <c r="BT50">
        <v>0.99924230575561523</v>
      </c>
      <c r="BU50">
        <v>1</v>
      </c>
      <c r="BV50">
        <v>0.9998326301574707</v>
      </c>
      <c r="BW50">
        <v>0.99965471029281616</v>
      </c>
      <c r="BX50">
        <v>0.99922794103622437</v>
      </c>
      <c r="BY50">
        <v>1</v>
      </c>
      <c r="BZ50">
        <v>1</v>
      </c>
      <c r="CA50">
        <v>1</v>
      </c>
      <c r="CB50">
        <v>1</v>
      </c>
    </row>
    <row r="51" spans="1:80">
      <c r="A51">
        <v>25</v>
      </c>
      <c r="B51" t="s">
        <v>109</v>
      </c>
      <c r="C51" s="30">
        <v>5</v>
      </c>
      <c r="D51" s="6">
        <v>0.14408151316748433</v>
      </c>
      <c r="E51" s="26">
        <v>0</v>
      </c>
      <c r="F51" s="27">
        <v>1</v>
      </c>
      <c r="G51" s="31">
        <v>2</v>
      </c>
      <c r="H51" s="28">
        <v>3</v>
      </c>
      <c r="I51" s="29">
        <v>4</v>
      </c>
      <c r="J51" s="30">
        <v>5</v>
      </c>
      <c r="BA51" s="19"/>
      <c r="BB51" s="19"/>
      <c r="BC51" s="19"/>
      <c r="BD51" s="19"/>
      <c r="BE51">
        <v>40</v>
      </c>
      <c r="BF51" t="s">
        <v>114</v>
      </c>
      <c r="BG51" s="19">
        <v>1</v>
      </c>
      <c r="BH51">
        <v>1.1346821803682008</v>
      </c>
      <c r="BI51" s="10"/>
      <c r="BJ51" t="s">
        <v>182</v>
      </c>
      <c r="BK51">
        <v>0.35865199565887451</v>
      </c>
      <c r="BL51" s="10">
        <v>5.8696411550045013E-2</v>
      </c>
      <c r="BM51">
        <v>0.34411910176277161</v>
      </c>
      <c r="BN51" s="10">
        <v>1.2885089963674545E-2</v>
      </c>
      <c r="BO51" s="10">
        <v>1.0933149496850092E-5</v>
      </c>
      <c r="BP51" s="10">
        <v>2.9233431443572044E-2</v>
      </c>
      <c r="BQ51">
        <v>1</v>
      </c>
      <c r="BS51">
        <v>0.99970483779907227</v>
      </c>
      <c r="BT51">
        <v>1</v>
      </c>
      <c r="BU51">
        <v>1</v>
      </c>
      <c r="BV51">
        <v>1</v>
      </c>
      <c r="BW51">
        <v>1</v>
      </c>
      <c r="BX51">
        <v>1</v>
      </c>
      <c r="BY51">
        <v>1</v>
      </c>
      <c r="BZ51">
        <v>1</v>
      </c>
      <c r="CA51">
        <v>1</v>
      </c>
      <c r="CB51">
        <v>0.99957716464996338</v>
      </c>
    </row>
    <row r="52" spans="1:80">
      <c r="A52">
        <v>25</v>
      </c>
      <c r="B52" t="s">
        <v>114</v>
      </c>
      <c r="C52" s="26">
        <v>0</v>
      </c>
      <c r="D52" s="3">
        <v>0.38344022321155252</v>
      </c>
      <c r="E52" s="26">
        <v>0</v>
      </c>
      <c r="F52" s="27">
        <v>1</v>
      </c>
      <c r="G52" s="31">
        <v>2</v>
      </c>
      <c r="H52" s="28">
        <v>3</v>
      </c>
      <c r="I52" s="29">
        <v>4</v>
      </c>
      <c r="J52" s="30">
        <v>5</v>
      </c>
      <c r="BA52" s="19"/>
      <c r="BB52" s="19"/>
      <c r="BC52" s="19"/>
      <c r="BD52" s="19"/>
      <c r="BE52">
        <v>40</v>
      </c>
      <c r="BF52" t="s">
        <v>114</v>
      </c>
      <c r="BG52" s="19">
        <v>1</v>
      </c>
      <c r="BH52">
        <v>0.76957317232155831</v>
      </c>
      <c r="BI52" s="10"/>
      <c r="BJ52" t="s">
        <v>182</v>
      </c>
      <c r="BK52">
        <v>0.35708296298980713</v>
      </c>
      <c r="BL52" s="10">
        <v>5.7757541537284851E-2</v>
      </c>
      <c r="BM52">
        <v>0.34285619854927063</v>
      </c>
      <c r="BN52" s="10">
        <v>1.2567962519824505E-2</v>
      </c>
      <c r="BO52" s="10">
        <v>1.1132096915389411E-5</v>
      </c>
      <c r="BP52" s="10">
        <v>2.8645491227507591E-2</v>
      </c>
      <c r="BQ52">
        <v>1</v>
      </c>
      <c r="BR52">
        <v>0.99970483779907227</v>
      </c>
      <c r="BT52">
        <v>1</v>
      </c>
      <c r="BU52">
        <v>1</v>
      </c>
      <c r="BV52">
        <v>1</v>
      </c>
      <c r="BW52">
        <v>1</v>
      </c>
      <c r="BX52">
        <v>1</v>
      </c>
      <c r="BY52">
        <v>0.99965471029281616</v>
      </c>
      <c r="BZ52">
        <v>1</v>
      </c>
      <c r="CA52">
        <v>1</v>
      </c>
      <c r="CB52">
        <v>0.99990081787109375</v>
      </c>
    </row>
    <row r="53" spans="1:80">
      <c r="A53">
        <v>25</v>
      </c>
      <c r="B53" t="s">
        <v>114</v>
      </c>
      <c r="C53" s="26">
        <v>0</v>
      </c>
      <c r="D53" s="3">
        <v>0.79711554105593874</v>
      </c>
      <c r="E53" s="26">
        <v>0</v>
      </c>
      <c r="F53" s="27">
        <v>1</v>
      </c>
      <c r="G53" s="31">
        <v>2</v>
      </c>
      <c r="H53" s="28">
        <v>3</v>
      </c>
      <c r="I53" s="29">
        <v>4</v>
      </c>
      <c r="BA53" s="19"/>
      <c r="BB53" s="19"/>
      <c r="BC53" s="19"/>
      <c r="BD53" s="19"/>
      <c r="BE53">
        <v>40</v>
      </c>
      <c r="BF53" t="s">
        <v>114</v>
      </c>
      <c r="BG53" s="19">
        <v>1</v>
      </c>
      <c r="BH53">
        <v>0.76871686808073025</v>
      </c>
      <c r="BJ53" t="s">
        <v>183</v>
      </c>
      <c r="BK53">
        <v>0.33418136835098267</v>
      </c>
      <c r="BL53" s="10">
        <v>4.8546820878982544E-2</v>
      </c>
      <c r="BM53">
        <v>0.32481575012207031</v>
      </c>
      <c r="BN53" s="10">
        <v>1.0025921277701855E-2</v>
      </c>
      <c r="BO53" s="10">
        <v>1.7763604773790576E-5</v>
      </c>
      <c r="BP53" s="10">
        <v>2.3466009646654129E-2</v>
      </c>
      <c r="BQ53">
        <v>0.99924230575561523</v>
      </c>
      <c r="BR53">
        <v>1</v>
      </c>
      <c r="BS53">
        <v>1</v>
      </c>
      <c r="BU53">
        <v>1</v>
      </c>
      <c r="BV53">
        <v>0.99908649921417236</v>
      </c>
      <c r="BW53">
        <v>1</v>
      </c>
      <c r="BX53">
        <v>0.99994468688964844</v>
      </c>
      <c r="BY53">
        <v>1</v>
      </c>
      <c r="BZ53">
        <v>1</v>
      </c>
      <c r="CA53">
        <v>0.99940198659896851</v>
      </c>
      <c r="CB53">
        <v>1</v>
      </c>
    </row>
    <row r="54" spans="1:80">
      <c r="A54">
        <v>25</v>
      </c>
      <c r="B54" t="s">
        <v>114</v>
      </c>
      <c r="C54" s="26">
        <v>0</v>
      </c>
      <c r="D54">
        <v>0.12843013537257275</v>
      </c>
      <c r="F54" s="27">
        <v>1</v>
      </c>
      <c r="G54" s="31">
        <v>2</v>
      </c>
      <c r="H54" s="28">
        <v>3</v>
      </c>
      <c r="BA54" s="19"/>
      <c r="BB54" s="19"/>
      <c r="BC54" s="19"/>
      <c r="BD54" s="19"/>
      <c r="BE54">
        <v>40</v>
      </c>
      <c r="BF54" t="s">
        <v>114</v>
      </c>
      <c r="BG54" s="19">
        <v>1</v>
      </c>
      <c r="BH54">
        <v>0.94193706558010371</v>
      </c>
      <c r="BJ54" t="s">
        <v>183</v>
      </c>
      <c r="BK54">
        <v>0.26737725734710693</v>
      </c>
      <c r="BL54" s="10">
        <v>3.5735234618186951E-2</v>
      </c>
      <c r="BM54">
        <v>0.28110715746879578</v>
      </c>
      <c r="BN54" s="10">
        <v>7.4932193383574486E-3</v>
      </c>
      <c r="BO54" s="10">
        <v>2.2045000150683336E-5</v>
      </c>
      <c r="BP54" s="10">
        <v>1.7463220283389091E-2</v>
      </c>
      <c r="BQ54">
        <v>1</v>
      </c>
      <c r="BR54">
        <v>1</v>
      </c>
      <c r="BS54">
        <v>1</v>
      </c>
      <c r="BT54">
        <v>1</v>
      </c>
      <c r="BV54">
        <v>1</v>
      </c>
      <c r="BW54">
        <v>1</v>
      </c>
      <c r="BX54">
        <v>0.99609375</v>
      </c>
      <c r="BY54">
        <v>1</v>
      </c>
      <c r="BZ54">
        <v>0.99643504619598389</v>
      </c>
      <c r="CA54">
        <v>0.99651294946670532</v>
      </c>
      <c r="CB54">
        <v>1</v>
      </c>
    </row>
    <row r="55" spans="1:80">
      <c r="A55">
        <v>25</v>
      </c>
      <c r="B55" t="s">
        <v>114</v>
      </c>
      <c r="C55" s="26">
        <v>0</v>
      </c>
      <c r="D55">
        <v>0.4715801828532134</v>
      </c>
      <c r="F55" s="27">
        <v>1</v>
      </c>
      <c r="G55" s="31">
        <v>2</v>
      </c>
      <c r="H55" s="28">
        <v>3</v>
      </c>
      <c r="BA55" s="19"/>
      <c r="BB55" s="19"/>
      <c r="BC55" s="19"/>
      <c r="BD55" s="19"/>
      <c r="BE55">
        <v>40</v>
      </c>
      <c r="BF55" t="s">
        <v>114</v>
      </c>
      <c r="BG55" s="19">
        <v>1</v>
      </c>
      <c r="BH55">
        <v>1.1647153396029313</v>
      </c>
      <c r="BJ55" t="s">
        <v>183</v>
      </c>
      <c r="BK55">
        <v>0.34543398022651672</v>
      </c>
      <c r="BL55" s="10">
        <v>5.2441630512475967E-2</v>
      </c>
      <c r="BM55">
        <v>0.3334830105304718</v>
      </c>
      <c r="BN55" s="10">
        <v>1.1002811603248119E-2</v>
      </c>
      <c r="BO55" s="10">
        <v>1.1181525223946664E-5</v>
      </c>
      <c r="BP55" s="10">
        <v>2.554880827665329E-2</v>
      </c>
      <c r="BQ55">
        <v>0.9998326301574707</v>
      </c>
      <c r="BR55">
        <v>1</v>
      </c>
      <c r="BS55">
        <v>1</v>
      </c>
      <c r="BT55">
        <v>0.99908649921417236</v>
      </c>
      <c r="BU55">
        <v>1</v>
      </c>
      <c r="BW55">
        <v>0.99982583522796631</v>
      </c>
      <c r="BX55">
        <v>1</v>
      </c>
      <c r="BY55">
        <v>0.999755859375</v>
      </c>
      <c r="BZ55">
        <v>1</v>
      </c>
      <c r="CA55">
        <v>1</v>
      </c>
      <c r="CB55">
        <v>1</v>
      </c>
    </row>
    <row r="56" spans="1:80">
      <c r="A56">
        <v>25</v>
      </c>
      <c r="B56" t="s">
        <v>114</v>
      </c>
      <c r="C56" s="26">
        <v>0</v>
      </c>
      <c r="D56" s="3">
        <v>0.82157065897451298</v>
      </c>
      <c r="F56" s="27">
        <v>1</v>
      </c>
      <c r="G56" s="31">
        <v>2</v>
      </c>
      <c r="BA56" s="19"/>
      <c r="BB56" s="19"/>
      <c r="BC56" s="19"/>
      <c r="BD56" s="19"/>
      <c r="BE56">
        <v>40</v>
      </c>
      <c r="BF56" t="s">
        <v>114</v>
      </c>
      <c r="BG56" s="19">
        <v>1</v>
      </c>
      <c r="BH56" s="3">
        <v>1.3609208738987355</v>
      </c>
      <c r="BJ56" t="s">
        <v>184</v>
      </c>
      <c r="BK56">
        <v>0.34939393401145935</v>
      </c>
      <c r="BL56" s="10">
        <v>5.4033789783716202E-2</v>
      </c>
      <c r="BM56">
        <v>0.33665952086448669</v>
      </c>
      <c r="BN56" s="10">
        <v>1.1439584195613861E-2</v>
      </c>
      <c r="BO56" s="10">
        <v>1.149531908595236E-5</v>
      </c>
      <c r="BP56" s="10">
        <v>2.6441974565386772E-2</v>
      </c>
      <c r="BQ56">
        <v>0.99965471029281616</v>
      </c>
      <c r="BR56">
        <v>1</v>
      </c>
      <c r="BS56">
        <v>1</v>
      </c>
      <c r="BT56">
        <v>1</v>
      </c>
      <c r="BU56">
        <v>1</v>
      </c>
      <c r="BV56">
        <v>0.99982583522796631</v>
      </c>
      <c r="BX56">
        <v>1</v>
      </c>
      <c r="BY56">
        <v>0.99991720914840698</v>
      </c>
      <c r="BZ56">
        <v>1</v>
      </c>
      <c r="CA56">
        <v>1</v>
      </c>
      <c r="CB56">
        <v>0.99965471029281616</v>
      </c>
    </row>
    <row r="57" spans="1:80">
      <c r="A57">
        <v>25</v>
      </c>
      <c r="B57" t="s">
        <v>114</v>
      </c>
      <c r="C57" s="26">
        <v>0</v>
      </c>
      <c r="D57">
        <v>0.62874243857663537</v>
      </c>
      <c r="F57" s="27">
        <v>1</v>
      </c>
      <c r="G57" s="31">
        <v>2</v>
      </c>
      <c r="BA57" t="s">
        <v>185</v>
      </c>
      <c r="BD57" s="19"/>
      <c r="BE57">
        <v>40</v>
      </c>
      <c r="BF57" t="s">
        <v>114</v>
      </c>
      <c r="BG57" s="19">
        <v>1</v>
      </c>
      <c r="BH57">
        <v>0.82808789433439289</v>
      </c>
      <c r="BJ57" t="s">
        <v>184</v>
      </c>
      <c r="BK57">
        <v>0.32529404759407043</v>
      </c>
      <c r="BL57" s="10">
        <v>4.6048592776060104E-2</v>
      </c>
      <c r="BM57">
        <v>0.3181377649307251</v>
      </c>
      <c r="BN57" s="10">
        <v>9.4547048211097717E-3</v>
      </c>
      <c r="BO57" s="10">
        <v>1.8869604900828563E-5</v>
      </c>
      <c r="BP57" s="10">
        <v>2.2193744778633118E-2</v>
      </c>
      <c r="BQ57">
        <v>0.99922794103622437</v>
      </c>
      <c r="BR57">
        <v>1</v>
      </c>
      <c r="BS57">
        <v>1</v>
      </c>
      <c r="BT57">
        <v>0.99994468688964844</v>
      </c>
      <c r="BU57">
        <v>0.99609375</v>
      </c>
      <c r="BV57">
        <v>1</v>
      </c>
      <c r="BW57">
        <v>1</v>
      </c>
      <c r="BY57">
        <v>1</v>
      </c>
      <c r="BZ57">
        <v>0.99911975860595703</v>
      </c>
      <c r="CA57">
        <v>0.99948114156723022</v>
      </c>
      <c r="CB57">
        <v>1</v>
      </c>
    </row>
    <row r="58" spans="1:80">
      <c r="A58">
        <v>25</v>
      </c>
      <c r="B58" t="s">
        <v>114</v>
      </c>
      <c r="C58" s="26">
        <v>0</v>
      </c>
      <c r="D58">
        <v>0.12954507699623333</v>
      </c>
      <c r="E58" t="s">
        <v>132</v>
      </c>
      <c r="BA58" s="26">
        <v>0</v>
      </c>
      <c r="BB58" s="27">
        <v>1</v>
      </c>
      <c r="BC58" s="31">
        <v>2</v>
      </c>
      <c r="BD58" s="19"/>
      <c r="BE58">
        <v>40</v>
      </c>
      <c r="BF58" t="s">
        <v>114</v>
      </c>
      <c r="BG58" s="19">
        <v>1</v>
      </c>
      <c r="BH58" s="3">
        <v>1.5264943269266422</v>
      </c>
      <c r="BI58" s="3"/>
      <c r="BJ58" t="s">
        <v>184</v>
      </c>
      <c r="BK58">
        <v>0.35253885388374329</v>
      </c>
      <c r="BL58" s="10">
        <v>5.5442780256271362E-2</v>
      </c>
      <c r="BM58">
        <v>0.33915612101554871</v>
      </c>
      <c r="BN58" s="10">
        <v>1.184740848839283E-2</v>
      </c>
      <c r="BO58" s="10">
        <v>1.1266102774243336E-5</v>
      </c>
      <c r="BP58" s="10">
        <v>2.7255864813923836E-2</v>
      </c>
      <c r="BQ58">
        <v>1</v>
      </c>
      <c r="BR58">
        <v>1</v>
      </c>
      <c r="BS58">
        <v>0.99965471029281616</v>
      </c>
      <c r="BT58">
        <v>1</v>
      </c>
      <c r="BU58">
        <v>1</v>
      </c>
      <c r="BV58">
        <v>0.999755859375</v>
      </c>
      <c r="BW58">
        <v>0.99991720914840698</v>
      </c>
      <c r="BX58">
        <v>1</v>
      </c>
      <c r="BZ58">
        <v>1</v>
      </c>
      <c r="CA58">
        <v>1</v>
      </c>
      <c r="CB58">
        <v>0.99978905916213989</v>
      </c>
    </row>
    <row r="59" spans="1:80">
      <c r="A59">
        <v>25</v>
      </c>
      <c r="B59" t="s">
        <v>114</v>
      </c>
      <c r="C59" s="27">
        <v>1</v>
      </c>
      <c r="D59" s="3">
        <v>0.14121972905785102</v>
      </c>
      <c r="E59" s="26">
        <v>0</v>
      </c>
      <c r="F59" s="27">
        <v>1</v>
      </c>
      <c r="G59" s="31">
        <v>2</v>
      </c>
      <c r="H59" s="28">
        <v>3</v>
      </c>
      <c r="I59" s="29">
        <v>4</v>
      </c>
      <c r="J59" s="30">
        <v>5</v>
      </c>
      <c r="BA59" s="26">
        <v>0</v>
      </c>
      <c r="BB59" s="27">
        <v>1</v>
      </c>
      <c r="BC59" s="31">
        <v>2</v>
      </c>
      <c r="BD59" s="19"/>
      <c r="BE59">
        <v>40</v>
      </c>
      <c r="BF59" t="s">
        <v>114</v>
      </c>
      <c r="BG59" s="19">
        <v>1</v>
      </c>
      <c r="BH59">
        <v>8.8591477823398018E-2</v>
      </c>
      <c r="BJ59" t="s">
        <v>186</v>
      </c>
      <c r="BK59">
        <v>0.29516014456748962</v>
      </c>
      <c r="BL59" s="10">
        <v>3.9672289043664932E-2</v>
      </c>
      <c r="BM59">
        <v>0.29737260937690735</v>
      </c>
      <c r="BN59" s="10">
        <v>8.1664286553859711E-3</v>
      </c>
      <c r="BO59" s="10">
        <v>1.8546590581536293E-5</v>
      </c>
      <c r="BP59" s="10">
        <v>1.9167045131325722E-2</v>
      </c>
      <c r="BQ59">
        <v>1</v>
      </c>
      <c r="BR59">
        <v>1</v>
      </c>
      <c r="BS59">
        <v>1</v>
      </c>
      <c r="BT59">
        <v>1</v>
      </c>
      <c r="BU59">
        <v>0.99643504619598389</v>
      </c>
      <c r="BV59">
        <v>1</v>
      </c>
      <c r="BW59">
        <v>1</v>
      </c>
      <c r="BX59">
        <v>0.99911975860595703</v>
      </c>
      <c r="BY59">
        <v>1</v>
      </c>
      <c r="CA59">
        <v>0.99967801570892334</v>
      </c>
      <c r="CB59">
        <v>1</v>
      </c>
    </row>
    <row r="60" spans="1:80">
      <c r="A60">
        <v>25</v>
      </c>
      <c r="B60" t="s">
        <v>114</v>
      </c>
      <c r="C60" s="27">
        <v>1</v>
      </c>
      <c r="D60">
        <v>0.68335778933117108</v>
      </c>
      <c r="E60" s="26">
        <v>0</v>
      </c>
      <c r="F60" s="27">
        <v>1</v>
      </c>
      <c r="G60" s="31">
        <v>2</v>
      </c>
      <c r="H60" s="28">
        <v>3</v>
      </c>
      <c r="I60" s="29">
        <v>4</v>
      </c>
      <c r="BA60" s="26">
        <v>0</v>
      </c>
      <c r="BB60" s="27">
        <v>1</v>
      </c>
      <c r="BC60" s="31">
        <v>2</v>
      </c>
      <c r="BD60" s="19"/>
      <c r="BE60">
        <v>40</v>
      </c>
      <c r="BF60" t="s">
        <v>114</v>
      </c>
      <c r="BG60" s="35">
        <v>2</v>
      </c>
      <c r="BH60" s="3">
        <v>1.723691097734957E-2</v>
      </c>
      <c r="BJ60" t="s">
        <v>186</v>
      </c>
      <c r="BK60">
        <v>0.31323015689849854</v>
      </c>
      <c r="BL60" s="10">
        <v>4.3168269097805023E-2</v>
      </c>
      <c r="BM60">
        <v>0.3095373809337616</v>
      </c>
      <c r="BN60" s="10">
        <v>8.8453004136681557E-3</v>
      </c>
      <c r="BO60" s="10">
        <v>1.7852706150733866E-5</v>
      </c>
      <c r="BP60" s="10">
        <v>2.0789738744497299E-2</v>
      </c>
      <c r="BQ60">
        <v>1</v>
      </c>
      <c r="BR60">
        <v>1</v>
      </c>
      <c r="BS60">
        <v>1</v>
      </c>
      <c r="BT60">
        <v>0.99940198659896851</v>
      </c>
      <c r="BU60">
        <v>0.99651294946670532</v>
      </c>
      <c r="BV60">
        <v>1</v>
      </c>
      <c r="BW60">
        <v>1</v>
      </c>
      <c r="BX60">
        <v>0.99948114156723022</v>
      </c>
      <c r="BY60">
        <v>1</v>
      </c>
      <c r="BZ60">
        <v>0.99967801570892334</v>
      </c>
      <c r="CB60">
        <v>1</v>
      </c>
    </row>
    <row r="61" spans="1:80">
      <c r="A61">
        <v>25</v>
      </c>
      <c r="B61" t="s">
        <v>114</v>
      </c>
      <c r="C61" s="27">
        <v>1</v>
      </c>
      <c r="D61" s="3">
        <v>1.5344037727936291</v>
      </c>
      <c r="E61" s="26">
        <v>0</v>
      </c>
      <c r="F61" s="27">
        <v>1</v>
      </c>
      <c r="H61" s="28">
        <v>3</v>
      </c>
      <c r="I61" s="29">
        <v>4</v>
      </c>
      <c r="BA61" s="26">
        <v>0</v>
      </c>
      <c r="BB61" s="27">
        <v>1</v>
      </c>
      <c r="BC61" s="31">
        <v>2</v>
      </c>
      <c r="BD61" s="19"/>
      <c r="BE61">
        <v>40</v>
      </c>
      <c r="BF61" t="s">
        <v>114</v>
      </c>
      <c r="BG61" s="35">
        <v>2</v>
      </c>
      <c r="BH61" s="3">
        <v>0.28144290372252007</v>
      </c>
      <c r="BJ61" t="s">
        <v>186</v>
      </c>
      <c r="BK61">
        <v>0.35498493909835815</v>
      </c>
      <c r="BL61" s="10">
        <v>5.6662946939468384E-2</v>
      </c>
      <c r="BM61">
        <v>0.3411920964717865</v>
      </c>
      <c r="BN61" s="10">
        <v>1.2218842282891273E-2</v>
      </c>
      <c r="BO61" s="10">
        <v>1.0157353244721889E-5</v>
      </c>
      <c r="BP61" s="10">
        <v>2.7979617938399315E-2</v>
      </c>
      <c r="BQ61">
        <v>1</v>
      </c>
      <c r="BR61">
        <v>0.99957716464996338</v>
      </c>
      <c r="BS61">
        <v>0.99990081787109375</v>
      </c>
      <c r="BT61">
        <v>1</v>
      </c>
      <c r="BU61">
        <v>1</v>
      </c>
      <c r="BV61">
        <v>1</v>
      </c>
      <c r="BW61">
        <v>0.99965471029281616</v>
      </c>
      <c r="BX61">
        <v>1</v>
      </c>
      <c r="BY61">
        <v>0.99978905916213989</v>
      </c>
      <c r="BZ61">
        <v>1</v>
      </c>
      <c r="CA61">
        <v>1</v>
      </c>
    </row>
    <row r="62" spans="1:80">
      <c r="A62">
        <v>25</v>
      </c>
      <c r="B62" t="s">
        <v>114</v>
      </c>
      <c r="C62" s="27">
        <v>1</v>
      </c>
      <c r="D62">
        <v>1.3162875614631289</v>
      </c>
      <c r="E62" s="26">
        <v>0</v>
      </c>
      <c r="F62" s="27">
        <v>1</v>
      </c>
      <c r="H62" s="28">
        <v>3</v>
      </c>
      <c r="I62" s="29">
        <v>4</v>
      </c>
      <c r="BA62" s="26">
        <v>0</v>
      </c>
      <c r="BC62" s="31">
        <v>2</v>
      </c>
      <c r="BD62" s="19"/>
      <c r="BE62">
        <v>50</v>
      </c>
      <c r="BF62" t="s">
        <v>109</v>
      </c>
      <c r="BG62" s="19">
        <v>0</v>
      </c>
      <c r="BH62">
        <v>0.13532516089448796</v>
      </c>
      <c r="BO62" s="10"/>
      <c r="BP62" s="10"/>
    </row>
    <row r="63" spans="1:80">
      <c r="A63">
        <v>25</v>
      </c>
      <c r="B63" t="s">
        <v>114</v>
      </c>
      <c r="C63" s="27">
        <v>1</v>
      </c>
      <c r="D63">
        <v>0.62890686371725224</v>
      </c>
      <c r="F63" s="27">
        <v>1</v>
      </c>
      <c r="H63" s="28">
        <v>3</v>
      </c>
      <c r="I63" s="29">
        <v>4</v>
      </c>
      <c r="BC63" s="31">
        <v>2</v>
      </c>
      <c r="BD63" s="19"/>
      <c r="BE63">
        <v>50</v>
      </c>
      <c r="BF63" t="s">
        <v>109</v>
      </c>
      <c r="BG63" s="19">
        <v>0</v>
      </c>
      <c r="BH63">
        <v>0.11931222469480213</v>
      </c>
    </row>
    <row r="64" spans="1:80">
      <c r="A64">
        <v>25</v>
      </c>
      <c r="B64" t="s">
        <v>114</v>
      </c>
      <c r="C64" s="27">
        <v>1</v>
      </c>
      <c r="D64">
        <v>0.44451946479498783</v>
      </c>
      <c r="F64" s="27">
        <v>1</v>
      </c>
      <c r="H64" s="28">
        <v>3</v>
      </c>
      <c r="BD64" s="19"/>
      <c r="BE64">
        <v>50</v>
      </c>
      <c r="BF64" t="s">
        <v>109</v>
      </c>
      <c r="BG64" s="19">
        <v>0</v>
      </c>
      <c r="BH64">
        <v>3.1228237790255214E-2</v>
      </c>
      <c r="BI64" s="10"/>
    </row>
    <row r="65" spans="1:61">
      <c r="A65">
        <v>25</v>
      </c>
      <c r="B65" t="s">
        <v>114</v>
      </c>
      <c r="C65" s="27">
        <v>1</v>
      </c>
      <c r="D65">
        <v>0.70549899504929448</v>
      </c>
      <c r="E65" s="22" t="s">
        <v>94</v>
      </c>
      <c r="BD65" s="19"/>
      <c r="BE65">
        <v>50</v>
      </c>
      <c r="BF65" t="s">
        <v>109</v>
      </c>
      <c r="BG65" s="19">
        <v>0</v>
      </c>
      <c r="BH65">
        <v>0.10879073270079836</v>
      </c>
      <c r="BI65" s="10"/>
    </row>
    <row r="66" spans="1:61">
      <c r="A66">
        <v>25</v>
      </c>
      <c r="B66" t="s">
        <v>114</v>
      </c>
      <c r="C66" s="27">
        <v>1</v>
      </c>
      <c r="D66">
        <v>0.15793395869459112</v>
      </c>
      <c r="K66" t="s">
        <v>141</v>
      </c>
      <c r="BA66" t="s">
        <v>187</v>
      </c>
      <c r="BD66" s="19"/>
      <c r="BE66">
        <v>50</v>
      </c>
      <c r="BF66" t="s">
        <v>109</v>
      </c>
      <c r="BG66" s="19">
        <v>0</v>
      </c>
      <c r="BH66">
        <v>0.20653982501417986</v>
      </c>
      <c r="BI66" s="10"/>
    </row>
    <row r="67" spans="1:61">
      <c r="A67">
        <v>25</v>
      </c>
      <c r="B67" t="s">
        <v>114</v>
      </c>
      <c r="C67" s="31">
        <v>2</v>
      </c>
      <c r="D67">
        <v>9.195612000826521E-2</v>
      </c>
      <c r="E67" t="s">
        <v>188</v>
      </c>
      <c r="K67" t="s">
        <v>142</v>
      </c>
      <c r="BA67" s="26">
        <v>0</v>
      </c>
      <c r="BB67" s="27">
        <v>1</v>
      </c>
      <c r="BC67" s="31">
        <v>2</v>
      </c>
      <c r="BD67" s="19"/>
      <c r="BE67">
        <v>50</v>
      </c>
      <c r="BF67" t="s">
        <v>109</v>
      </c>
      <c r="BG67" s="19">
        <v>1</v>
      </c>
      <c r="BH67">
        <v>0.29216036645977411</v>
      </c>
      <c r="BI67" s="10"/>
    </row>
    <row r="68" spans="1:61">
      <c r="A68">
        <v>25</v>
      </c>
      <c r="B68" t="s">
        <v>114</v>
      </c>
      <c r="C68" s="31">
        <v>2</v>
      </c>
      <c r="D68">
        <v>0.5042232496715856</v>
      </c>
      <c r="E68" s="26">
        <v>0</v>
      </c>
      <c r="F68" s="27">
        <v>1</v>
      </c>
      <c r="H68" s="28">
        <v>3</v>
      </c>
      <c r="I68" s="29">
        <v>4</v>
      </c>
      <c r="J68" s="30">
        <v>5</v>
      </c>
      <c r="K68" t="s">
        <v>189</v>
      </c>
      <c r="BA68" s="26">
        <v>0</v>
      </c>
      <c r="BB68" s="27">
        <v>1</v>
      </c>
      <c r="BD68" s="19"/>
      <c r="BE68">
        <v>50</v>
      </c>
      <c r="BF68" t="s">
        <v>109</v>
      </c>
      <c r="BG68" s="19">
        <v>1</v>
      </c>
      <c r="BH68">
        <v>0.12245719996656607</v>
      </c>
    </row>
    <row r="69" spans="1:61">
      <c r="A69">
        <v>25</v>
      </c>
      <c r="B69" t="s">
        <v>114</v>
      </c>
      <c r="C69" s="31">
        <v>2</v>
      </c>
      <c r="D69" s="3">
        <v>0.28798150759401714</v>
      </c>
      <c r="E69" s="26">
        <v>0</v>
      </c>
      <c r="H69" s="28">
        <v>3</v>
      </c>
      <c r="I69" s="29">
        <v>4</v>
      </c>
      <c r="L69" t="s">
        <v>144</v>
      </c>
      <c r="M69" t="s">
        <v>145</v>
      </c>
      <c r="N69" t="s">
        <v>146</v>
      </c>
      <c r="O69" t="s">
        <v>147</v>
      </c>
      <c r="P69" t="s">
        <v>148</v>
      </c>
      <c r="Q69" t="s">
        <v>149</v>
      </c>
      <c r="BA69" s="26">
        <v>0</v>
      </c>
      <c r="BB69" s="27">
        <v>1</v>
      </c>
      <c r="BD69" s="19"/>
      <c r="BE69">
        <v>50</v>
      </c>
      <c r="BF69" t="s">
        <v>109</v>
      </c>
      <c r="BG69" s="19">
        <v>1</v>
      </c>
      <c r="BH69">
        <v>0.36520670842162778</v>
      </c>
    </row>
    <row r="70" spans="1:61">
      <c r="A70">
        <v>25</v>
      </c>
      <c r="B70" t="s">
        <v>114</v>
      </c>
      <c r="C70" s="28">
        <v>3</v>
      </c>
      <c r="D70" s="3">
        <v>0.28751059514121619</v>
      </c>
      <c r="E70" s="26">
        <v>0</v>
      </c>
      <c r="H70" s="28">
        <v>3</v>
      </c>
      <c r="I70" s="29">
        <v>4</v>
      </c>
      <c r="L70" t="s">
        <v>190</v>
      </c>
      <c r="M70" t="s">
        <v>191</v>
      </c>
      <c r="N70" t="s">
        <v>168</v>
      </c>
      <c r="O70" t="s">
        <v>171</v>
      </c>
      <c r="P70" t="s">
        <v>174</v>
      </c>
      <c r="Q70" t="s">
        <v>177</v>
      </c>
      <c r="BA70" s="26">
        <v>0</v>
      </c>
      <c r="BB70" s="27">
        <v>1</v>
      </c>
      <c r="BD70" s="19"/>
      <c r="BE70">
        <v>50</v>
      </c>
      <c r="BF70" t="s">
        <v>109</v>
      </c>
      <c r="BG70" s="19">
        <v>1</v>
      </c>
      <c r="BH70">
        <v>0.43671690142372127</v>
      </c>
      <c r="BI70" s="19"/>
    </row>
    <row r="71" spans="1:61">
      <c r="A71">
        <v>25</v>
      </c>
      <c r="B71" t="s">
        <v>114</v>
      </c>
      <c r="C71" s="28">
        <v>3</v>
      </c>
      <c r="D71">
        <v>0.87841774295449493</v>
      </c>
      <c r="E71" s="26">
        <v>0</v>
      </c>
      <c r="H71" s="28">
        <v>3</v>
      </c>
      <c r="K71" t="s">
        <v>180</v>
      </c>
      <c r="M71">
        <v>1.9716106355190277E-2</v>
      </c>
      <c r="N71">
        <v>0.69058084487915039</v>
      </c>
      <c r="O71">
        <v>0.2282806783914566</v>
      </c>
      <c r="P71">
        <v>0.97171908617019653</v>
      </c>
      <c r="Q71">
        <v>3.1330540776252747E-2</v>
      </c>
      <c r="BA71" s="26">
        <v>0</v>
      </c>
      <c r="BD71" s="19"/>
      <c r="BE71">
        <v>50</v>
      </c>
      <c r="BF71" t="s">
        <v>109</v>
      </c>
      <c r="BG71" s="19">
        <v>2</v>
      </c>
      <c r="BH71">
        <v>1.9865532524228995E-2</v>
      </c>
      <c r="BI71" s="19"/>
    </row>
    <row r="72" spans="1:61">
      <c r="A72">
        <v>25</v>
      </c>
      <c r="B72" t="s">
        <v>114</v>
      </c>
      <c r="C72" s="28">
        <v>3</v>
      </c>
      <c r="D72" s="3">
        <v>1.096613819538433</v>
      </c>
      <c r="E72" s="26">
        <v>0</v>
      </c>
      <c r="H72" s="28">
        <v>3</v>
      </c>
      <c r="K72" t="s">
        <v>181</v>
      </c>
      <c r="L72">
        <v>1.9716106355190277E-2</v>
      </c>
      <c r="N72">
        <v>4.0929548442363739E-2</v>
      </c>
      <c r="O72">
        <v>0.19011279940605164</v>
      </c>
      <c r="P72">
        <v>1.995772123336792E-2</v>
      </c>
      <c r="Q72">
        <v>0.78771275281906128</v>
      </c>
      <c r="BA72" s="26">
        <v>0</v>
      </c>
      <c r="BD72" s="19"/>
      <c r="BE72">
        <v>50</v>
      </c>
      <c r="BF72" t="s">
        <v>109</v>
      </c>
      <c r="BG72" s="19">
        <v>2</v>
      </c>
      <c r="BH72">
        <v>4.6700585109870775E-2</v>
      </c>
      <c r="BI72" s="19"/>
    </row>
    <row r="73" spans="1:61">
      <c r="A73">
        <v>25</v>
      </c>
      <c r="B73" t="s">
        <v>114</v>
      </c>
      <c r="C73" s="28">
        <v>3</v>
      </c>
      <c r="D73">
        <v>0.85177637278035467</v>
      </c>
      <c r="E73" s="26">
        <v>0</v>
      </c>
      <c r="K73" t="s">
        <v>182</v>
      </c>
      <c r="L73">
        <v>0.69058084487915039</v>
      </c>
      <c r="M73">
        <v>4.0929548442363739E-2</v>
      </c>
      <c r="O73">
        <v>0.37459033727645874</v>
      </c>
      <c r="P73">
        <v>0.68351954221725464</v>
      </c>
      <c r="Q73">
        <v>6.1582982540130615E-2</v>
      </c>
      <c r="BD73" s="19"/>
      <c r="BE73">
        <v>50</v>
      </c>
      <c r="BF73" t="s">
        <v>109</v>
      </c>
      <c r="BG73" s="19">
        <v>2</v>
      </c>
      <c r="BH73">
        <v>5.8871790911667256E-2</v>
      </c>
      <c r="BI73" s="19"/>
    </row>
    <row r="74" spans="1:61">
      <c r="A74">
        <v>25</v>
      </c>
      <c r="B74" t="s">
        <v>114</v>
      </c>
      <c r="C74" s="28">
        <v>3</v>
      </c>
      <c r="D74">
        <v>0.70655119630251662</v>
      </c>
      <c r="E74" s="26">
        <v>0</v>
      </c>
      <c r="K74" t="s">
        <v>183</v>
      </c>
      <c r="L74">
        <v>0.2282806783914566</v>
      </c>
      <c r="M74">
        <v>0.19011279940605164</v>
      </c>
      <c r="N74">
        <v>0.37459033727645874</v>
      </c>
      <c r="P74">
        <v>0.23107720911502838</v>
      </c>
      <c r="Q74">
        <v>0.26031583547592163</v>
      </c>
      <c r="BD74" s="19"/>
      <c r="BE74">
        <v>50</v>
      </c>
      <c r="BF74" t="s">
        <v>109</v>
      </c>
      <c r="BG74" s="19">
        <v>2</v>
      </c>
      <c r="BH74">
        <v>6.4211078621139048E-2</v>
      </c>
      <c r="BI74" s="19"/>
    </row>
    <row r="75" spans="1:61">
      <c r="A75">
        <v>25</v>
      </c>
      <c r="B75" t="s">
        <v>114</v>
      </c>
      <c r="C75" s="28">
        <v>3</v>
      </c>
      <c r="D75">
        <v>0.40489819806062904</v>
      </c>
      <c r="E75" s="26">
        <v>0</v>
      </c>
      <c r="K75" t="s">
        <v>184</v>
      </c>
      <c r="L75">
        <v>0.97171908617019653</v>
      </c>
      <c r="M75">
        <v>1.995772123336792E-2</v>
      </c>
      <c r="N75">
        <v>0.68351954221725464</v>
      </c>
      <c r="O75">
        <v>0.23107720911502838</v>
      </c>
      <c r="Q75">
        <v>3.2324906438589096E-2</v>
      </c>
      <c r="BE75">
        <v>50</v>
      </c>
      <c r="BF75" t="s">
        <v>109</v>
      </c>
      <c r="BG75" s="19">
        <v>2</v>
      </c>
      <c r="BH75">
        <v>0.28334163697777121</v>
      </c>
      <c r="BI75" s="19"/>
    </row>
    <row r="76" spans="1:61">
      <c r="A76">
        <v>25</v>
      </c>
      <c r="B76" t="s">
        <v>114</v>
      </c>
      <c r="C76" s="28">
        <v>3</v>
      </c>
      <c r="D76" s="3">
        <v>0.81852804381082211</v>
      </c>
      <c r="E76" t="s">
        <v>192</v>
      </c>
      <c r="K76" t="s">
        <v>186</v>
      </c>
      <c r="L76">
        <v>3.1330540776252747E-2</v>
      </c>
      <c r="M76">
        <v>0.78771275281906128</v>
      </c>
      <c r="N76">
        <v>6.1582982540130615E-2</v>
      </c>
      <c r="O76">
        <v>0.26031583547592163</v>
      </c>
      <c r="P76">
        <v>3.2324906438589096E-2</v>
      </c>
      <c r="BE76">
        <v>50</v>
      </c>
      <c r="BF76" t="s">
        <v>109</v>
      </c>
      <c r="BG76" s="19">
        <v>2</v>
      </c>
      <c r="BH76">
        <v>0.16546200108941864</v>
      </c>
    </row>
    <row r="77" spans="1:61">
      <c r="A77">
        <v>25</v>
      </c>
      <c r="B77" t="s">
        <v>114</v>
      </c>
      <c r="C77" s="28">
        <v>3</v>
      </c>
      <c r="D77">
        <v>2.2028011160595713</v>
      </c>
      <c r="E77" s="26">
        <v>0</v>
      </c>
      <c r="F77" s="27">
        <v>1</v>
      </c>
      <c r="G77" s="31">
        <v>2</v>
      </c>
      <c r="H77" s="28">
        <v>3</v>
      </c>
      <c r="I77" s="29">
        <v>4</v>
      </c>
      <c r="J77" s="30">
        <v>5</v>
      </c>
      <c r="BE77">
        <v>50</v>
      </c>
      <c r="BF77" t="s">
        <v>114</v>
      </c>
      <c r="BG77" s="19">
        <v>0</v>
      </c>
      <c r="BH77">
        <v>0.67937405426287789</v>
      </c>
    </row>
    <row r="78" spans="1:61">
      <c r="A78">
        <v>25</v>
      </c>
      <c r="B78" t="s">
        <v>114</v>
      </c>
      <c r="C78" s="28">
        <v>3</v>
      </c>
      <c r="D78">
        <v>0.92284075360068041</v>
      </c>
      <c r="E78" s="26">
        <v>0</v>
      </c>
      <c r="F78" s="27">
        <v>1</v>
      </c>
      <c r="G78" s="31">
        <v>2</v>
      </c>
      <c r="H78" s="28">
        <v>3</v>
      </c>
      <c r="I78" s="29">
        <v>4</v>
      </c>
      <c r="J78" s="30">
        <v>5</v>
      </c>
      <c r="BE78">
        <v>50</v>
      </c>
      <c r="BF78" t="s">
        <v>114</v>
      </c>
      <c r="BG78" s="19">
        <v>0</v>
      </c>
      <c r="BH78">
        <v>0.78625077859578307</v>
      </c>
    </row>
    <row r="79" spans="1:61">
      <c r="A79">
        <v>25</v>
      </c>
      <c r="B79" t="s">
        <v>114</v>
      </c>
      <c r="C79" s="29">
        <v>4</v>
      </c>
      <c r="D79" s="3">
        <v>0.31400338427206603</v>
      </c>
      <c r="E79" s="26">
        <v>0</v>
      </c>
      <c r="F79" s="27">
        <v>1</v>
      </c>
      <c r="G79" s="31">
        <v>2</v>
      </c>
      <c r="H79" s="28">
        <v>3</v>
      </c>
      <c r="I79" s="29">
        <v>4</v>
      </c>
      <c r="BE79">
        <v>50</v>
      </c>
      <c r="BF79" t="s">
        <v>114</v>
      </c>
      <c r="BG79" s="19">
        <v>0</v>
      </c>
      <c r="BH79">
        <v>0.23882333167894729</v>
      </c>
    </row>
    <row r="80" spans="1:61">
      <c r="A80">
        <v>25</v>
      </c>
      <c r="B80" t="s">
        <v>114</v>
      </c>
      <c r="C80" s="29">
        <v>4</v>
      </c>
      <c r="D80">
        <v>0.70854543708950468</v>
      </c>
      <c r="F80" s="27">
        <v>1</v>
      </c>
      <c r="G80" s="31">
        <v>2</v>
      </c>
      <c r="H80" s="28">
        <v>3</v>
      </c>
      <c r="BE80">
        <v>50</v>
      </c>
      <c r="BF80" t="s">
        <v>114</v>
      </c>
      <c r="BG80" s="19">
        <v>0</v>
      </c>
      <c r="BH80">
        <v>0.26507027953159068</v>
      </c>
    </row>
    <row r="81" spans="1:60">
      <c r="A81">
        <v>25</v>
      </c>
      <c r="B81" t="s">
        <v>114</v>
      </c>
      <c r="C81" s="29">
        <v>4</v>
      </c>
      <c r="D81" s="3">
        <v>0.67093402090338683</v>
      </c>
      <c r="F81" s="27">
        <v>1</v>
      </c>
      <c r="G81" s="31">
        <v>2</v>
      </c>
      <c r="H81" s="28">
        <v>3</v>
      </c>
      <c r="BE81">
        <v>50</v>
      </c>
      <c r="BF81" t="s">
        <v>114</v>
      </c>
      <c r="BG81" s="19">
        <v>0</v>
      </c>
      <c r="BH81">
        <v>0.34246228925679856</v>
      </c>
    </row>
    <row r="82" spans="1:60">
      <c r="A82">
        <v>25</v>
      </c>
      <c r="B82" t="s">
        <v>114</v>
      </c>
      <c r="C82" s="29">
        <v>4</v>
      </c>
      <c r="D82">
        <v>0.59169691615871212</v>
      </c>
      <c r="F82" s="27">
        <v>1</v>
      </c>
      <c r="G82" s="31">
        <v>2</v>
      </c>
      <c r="BE82">
        <v>50</v>
      </c>
      <c r="BF82" t="s">
        <v>114</v>
      </c>
      <c r="BG82" s="19">
        <v>0</v>
      </c>
      <c r="BH82">
        <v>0.35587737721243434</v>
      </c>
    </row>
    <row r="83" spans="1:60">
      <c r="A83">
        <v>25</v>
      </c>
      <c r="B83" t="s">
        <v>114</v>
      </c>
      <c r="C83" s="29">
        <v>4</v>
      </c>
      <c r="D83">
        <v>5.3881727963126264E-2</v>
      </c>
      <c r="F83" s="27">
        <v>1</v>
      </c>
      <c r="G83" s="31">
        <v>2</v>
      </c>
      <c r="BE83">
        <v>50</v>
      </c>
      <c r="BF83" t="s">
        <v>114</v>
      </c>
      <c r="BG83" s="19">
        <v>1</v>
      </c>
      <c r="BH83">
        <v>0.3426501774926809</v>
      </c>
    </row>
    <row r="84" spans="1:60">
      <c r="A84">
        <v>25</v>
      </c>
      <c r="B84" t="s">
        <v>114</v>
      </c>
      <c r="C84" s="29">
        <v>4</v>
      </c>
      <c r="D84">
        <v>0.59162549398169351</v>
      </c>
      <c r="E84" t="s">
        <v>193</v>
      </c>
      <c r="BE84">
        <v>50</v>
      </c>
      <c r="BF84" t="s">
        <v>114</v>
      </c>
      <c r="BG84" s="19">
        <v>1</v>
      </c>
      <c r="BH84">
        <v>0.347501965586826</v>
      </c>
    </row>
    <row r="85" spans="1:60">
      <c r="A85">
        <v>25</v>
      </c>
      <c r="B85" t="s">
        <v>114</v>
      </c>
      <c r="C85" s="29">
        <v>4</v>
      </c>
      <c r="D85" s="3">
        <v>0.4381559530048712</v>
      </c>
      <c r="E85" s="26">
        <v>0</v>
      </c>
      <c r="F85" s="27">
        <v>1</v>
      </c>
      <c r="G85" s="31">
        <v>2</v>
      </c>
      <c r="H85" s="28">
        <v>3</v>
      </c>
      <c r="I85" s="29">
        <v>4</v>
      </c>
      <c r="J85" s="30">
        <v>5</v>
      </c>
      <c r="BE85">
        <v>50</v>
      </c>
      <c r="BF85" t="s">
        <v>114</v>
      </c>
      <c r="BG85" s="19">
        <v>1</v>
      </c>
      <c r="BH85">
        <v>0.55968151732634897</v>
      </c>
    </row>
    <row r="86" spans="1:60">
      <c r="A86">
        <v>25</v>
      </c>
      <c r="B86" t="s">
        <v>114</v>
      </c>
      <c r="C86" s="29">
        <v>4</v>
      </c>
      <c r="D86">
        <v>0.76481279691388704</v>
      </c>
      <c r="E86" s="26">
        <v>0</v>
      </c>
      <c r="F86" s="27">
        <v>1</v>
      </c>
      <c r="G86" s="31">
        <v>2</v>
      </c>
      <c r="H86" s="28">
        <v>3</v>
      </c>
      <c r="I86" s="29">
        <v>4</v>
      </c>
      <c r="BE86">
        <v>50</v>
      </c>
      <c r="BF86" t="s">
        <v>114</v>
      </c>
      <c r="BG86" s="19">
        <v>1</v>
      </c>
      <c r="BH86">
        <v>0.31352341252323118</v>
      </c>
    </row>
    <row r="87" spans="1:60">
      <c r="A87">
        <v>25</v>
      </c>
      <c r="B87" t="s">
        <v>114</v>
      </c>
      <c r="C87" s="30">
        <v>5</v>
      </c>
      <c r="D87">
        <v>0.55496764259296327</v>
      </c>
      <c r="E87" s="26">
        <v>0</v>
      </c>
      <c r="F87" s="27">
        <v>1</v>
      </c>
      <c r="H87" s="28">
        <v>3</v>
      </c>
      <c r="I87" s="29">
        <v>4</v>
      </c>
      <c r="BE87">
        <v>50</v>
      </c>
      <c r="BF87" t="s">
        <v>114</v>
      </c>
      <c r="BG87" s="19">
        <v>2</v>
      </c>
      <c r="BH87">
        <v>7.1161627292841714E-2</v>
      </c>
    </row>
    <row r="88" spans="1:60">
      <c r="A88">
        <v>40</v>
      </c>
      <c r="B88" t="s">
        <v>109</v>
      </c>
      <c r="C88" s="32">
        <v>0</v>
      </c>
      <c r="D88" s="3">
        <v>0.40631189293014486</v>
      </c>
      <c r="E88" s="26">
        <v>0</v>
      </c>
      <c r="F88" s="27">
        <v>1</v>
      </c>
      <c r="H88" s="28">
        <v>3</v>
      </c>
      <c r="I88" s="29">
        <v>4</v>
      </c>
    </row>
    <row r="89" spans="1:60">
      <c r="A89">
        <v>40</v>
      </c>
      <c r="B89" t="s">
        <v>109</v>
      </c>
      <c r="C89" s="32">
        <v>0</v>
      </c>
      <c r="D89">
        <v>0.14708587901951362</v>
      </c>
      <c r="F89" s="27">
        <v>1</v>
      </c>
      <c r="H89" s="28">
        <v>3</v>
      </c>
      <c r="I89" s="29">
        <v>4</v>
      </c>
    </row>
    <row r="90" spans="1:60">
      <c r="A90">
        <v>40</v>
      </c>
      <c r="B90" t="s">
        <v>109</v>
      </c>
      <c r="C90" s="32">
        <v>0</v>
      </c>
      <c r="D90">
        <v>3.2476146325535568E-2</v>
      </c>
      <c r="F90" s="27">
        <v>1</v>
      </c>
      <c r="H90" s="28">
        <v>3</v>
      </c>
    </row>
    <row r="91" spans="1:60">
      <c r="A91">
        <v>40</v>
      </c>
      <c r="B91" t="s">
        <v>109</v>
      </c>
      <c r="C91" s="32">
        <v>0</v>
      </c>
      <c r="D91">
        <v>0.15950839071244866</v>
      </c>
      <c r="E91" s="22" t="s">
        <v>94</v>
      </c>
    </row>
    <row r="92" spans="1:60">
      <c r="A92">
        <v>40</v>
      </c>
      <c r="B92" t="s">
        <v>109</v>
      </c>
      <c r="C92" s="32">
        <v>0</v>
      </c>
      <c r="D92">
        <v>5.3402217185178902E-3</v>
      </c>
    </row>
    <row r="93" spans="1:60">
      <c r="A93">
        <v>40</v>
      </c>
      <c r="B93" t="s">
        <v>109</v>
      </c>
      <c r="C93" s="32">
        <v>0</v>
      </c>
      <c r="D93" s="3">
        <v>0.31322425614000327</v>
      </c>
      <c r="E93" t="s">
        <v>194</v>
      </c>
    </row>
    <row r="94" spans="1:60">
      <c r="A94">
        <v>40</v>
      </c>
      <c r="B94" t="s">
        <v>109</v>
      </c>
      <c r="C94" s="32">
        <v>0</v>
      </c>
      <c r="D94">
        <v>0.12951921100554314</v>
      </c>
      <c r="E94" s="26">
        <v>0</v>
      </c>
      <c r="F94" s="27">
        <v>1</v>
      </c>
      <c r="H94" s="28">
        <v>3</v>
      </c>
      <c r="I94" s="29">
        <v>4</v>
      </c>
      <c r="J94" s="30">
        <v>5</v>
      </c>
    </row>
    <row r="95" spans="1:60">
      <c r="A95">
        <v>40</v>
      </c>
      <c r="B95" t="s">
        <v>109</v>
      </c>
      <c r="C95" s="32">
        <v>0</v>
      </c>
      <c r="D95">
        <v>0.24038979258648541</v>
      </c>
      <c r="E95" s="26">
        <v>0</v>
      </c>
      <c r="H95" s="28">
        <v>3</v>
      </c>
      <c r="I95" s="29">
        <v>4</v>
      </c>
    </row>
    <row r="96" spans="1:60">
      <c r="A96">
        <v>40</v>
      </c>
      <c r="B96" t="s">
        <v>109</v>
      </c>
      <c r="C96" s="32">
        <v>0</v>
      </c>
      <c r="D96" s="3">
        <v>0.16192494020995457</v>
      </c>
      <c r="E96" s="26">
        <v>0</v>
      </c>
      <c r="H96" s="28">
        <v>3</v>
      </c>
      <c r="I96" s="29">
        <v>4</v>
      </c>
    </row>
    <row r="97" spans="1:10">
      <c r="A97">
        <v>40</v>
      </c>
      <c r="B97" t="s">
        <v>109</v>
      </c>
      <c r="C97" s="33">
        <v>1</v>
      </c>
      <c r="D97" s="3">
        <v>5.2669600253372854E-3</v>
      </c>
      <c r="E97" s="26">
        <v>0</v>
      </c>
      <c r="H97" s="28">
        <v>3</v>
      </c>
    </row>
    <row r="98" spans="1:10">
      <c r="A98">
        <v>40</v>
      </c>
      <c r="B98" t="s">
        <v>109</v>
      </c>
      <c r="C98" s="34">
        <v>2</v>
      </c>
      <c r="D98" s="3">
        <v>5.0268189360594386E-2</v>
      </c>
      <c r="E98" s="26">
        <v>0</v>
      </c>
      <c r="H98" s="28">
        <v>3</v>
      </c>
    </row>
    <row r="99" spans="1:10">
      <c r="A99">
        <v>40</v>
      </c>
      <c r="B99" t="s">
        <v>109</v>
      </c>
      <c r="C99" s="34">
        <v>2</v>
      </c>
      <c r="D99" s="3">
        <v>0.11000163852315625</v>
      </c>
      <c r="E99" s="26">
        <v>0</v>
      </c>
    </row>
    <row r="100" spans="1:10">
      <c r="A100">
        <v>40</v>
      </c>
      <c r="B100" t="s">
        <v>109</v>
      </c>
      <c r="C100" s="34">
        <v>2</v>
      </c>
      <c r="D100" s="3">
        <v>3.5001455756315928E-3</v>
      </c>
      <c r="E100" s="26">
        <v>0</v>
      </c>
    </row>
    <row r="101" spans="1:10">
      <c r="A101">
        <v>40</v>
      </c>
      <c r="B101" t="s">
        <v>114</v>
      </c>
      <c r="C101" s="26">
        <v>0</v>
      </c>
      <c r="D101">
        <v>0.25980563985227584</v>
      </c>
      <c r="E101" s="26">
        <v>0</v>
      </c>
    </row>
    <row r="102" spans="1:10">
      <c r="A102">
        <v>40</v>
      </c>
      <c r="B102" t="s">
        <v>114</v>
      </c>
      <c r="C102" s="26">
        <v>0</v>
      </c>
      <c r="D102">
        <v>0.32997530025726934</v>
      </c>
      <c r="E102" t="s">
        <v>195</v>
      </c>
    </row>
    <row r="103" spans="1:10">
      <c r="A103">
        <v>40</v>
      </c>
      <c r="B103" t="s">
        <v>114</v>
      </c>
      <c r="C103" s="27">
        <v>1</v>
      </c>
      <c r="D103">
        <v>1.1346821803682008</v>
      </c>
      <c r="E103" s="26">
        <v>0</v>
      </c>
      <c r="F103" s="27">
        <v>1</v>
      </c>
      <c r="G103" s="31">
        <v>2</v>
      </c>
      <c r="H103" s="28">
        <v>3</v>
      </c>
      <c r="I103" s="29">
        <v>4</v>
      </c>
      <c r="J103" s="30">
        <v>5</v>
      </c>
    </row>
    <row r="104" spans="1:10">
      <c r="A104">
        <v>40</v>
      </c>
      <c r="B104" t="s">
        <v>114</v>
      </c>
      <c r="C104" s="27">
        <v>1</v>
      </c>
      <c r="D104">
        <v>0.76957317232155831</v>
      </c>
      <c r="E104" s="26">
        <v>0</v>
      </c>
      <c r="F104" s="27">
        <v>1</v>
      </c>
      <c r="G104" s="31">
        <v>2</v>
      </c>
      <c r="H104" s="28">
        <v>3</v>
      </c>
      <c r="I104" s="29">
        <v>4</v>
      </c>
      <c r="J104" s="30">
        <v>5</v>
      </c>
    </row>
    <row r="105" spans="1:10">
      <c r="A105">
        <v>40</v>
      </c>
      <c r="B105" t="s">
        <v>114</v>
      </c>
      <c r="C105" s="27">
        <v>1</v>
      </c>
      <c r="D105">
        <v>0.76871686808073025</v>
      </c>
      <c r="E105" s="26">
        <v>0</v>
      </c>
      <c r="F105" s="27">
        <v>1</v>
      </c>
      <c r="G105" s="31">
        <v>2</v>
      </c>
      <c r="H105" s="28">
        <v>3</v>
      </c>
      <c r="I105" s="29">
        <v>4</v>
      </c>
    </row>
    <row r="106" spans="1:10">
      <c r="A106">
        <v>40</v>
      </c>
      <c r="B106" t="s">
        <v>114</v>
      </c>
      <c r="C106" s="27">
        <v>1</v>
      </c>
      <c r="D106">
        <v>0.94193706558010371</v>
      </c>
      <c r="F106" s="27">
        <v>1</v>
      </c>
      <c r="G106" s="31">
        <v>2</v>
      </c>
      <c r="H106" s="28">
        <v>3</v>
      </c>
    </row>
    <row r="107" spans="1:10">
      <c r="A107">
        <v>40</v>
      </c>
      <c r="B107" t="s">
        <v>114</v>
      </c>
      <c r="C107" s="27">
        <v>1</v>
      </c>
      <c r="D107">
        <v>1.1647153396029313</v>
      </c>
      <c r="F107" s="27">
        <v>1</v>
      </c>
      <c r="G107" s="31">
        <v>2</v>
      </c>
      <c r="H107" s="28">
        <v>3</v>
      </c>
    </row>
    <row r="108" spans="1:10">
      <c r="A108">
        <v>40</v>
      </c>
      <c r="B108" t="s">
        <v>114</v>
      </c>
      <c r="C108" s="27">
        <v>1</v>
      </c>
      <c r="D108" s="3">
        <v>1.3609208738987355</v>
      </c>
      <c r="F108" s="27">
        <v>1</v>
      </c>
      <c r="G108" s="31">
        <v>2</v>
      </c>
    </row>
    <row r="109" spans="1:10">
      <c r="A109">
        <v>40</v>
      </c>
      <c r="B109" t="s">
        <v>114</v>
      </c>
      <c r="C109" s="27">
        <v>1</v>
      </c>
      <c r="D109">
        <v>0.82808789433439289</v>
      </c>
      <c r="F109" s="27">
        <v>1</v>
      </c>
      <c r="G109" s="31">
        <v>2</v>
      </c>
    </row>
    <row r="110" spans="1:10">
      <c r="A110">
        <v>40</v>
      </c>
      <c r="B110" t="s">
        <v>114</v>
      </c>
      <c r="C110" s="27">
        <v>1</v>
      </c>
      <c r="D110" s="3">
        <v>1.5264943269266422</v>
      </c>
      <c r="E110" t="s">
        <v>196</v>
      </c>
    </row>
    <row r="111" spans="1:10">
      <c r="A111">
        <v>40</v>
      </c>
      <c r="B111" t="s">
        <v>114</v>
      </c>
      <c r="C111" s="27">
        <v>1</v>
      </c>
      <c r="D111">
        <v>8.8591477823398018E-2</v>
      </c>
      <c r="E111" s="3"/>
    </row>
    <row r="112" spans="1:10">
      <c r="A112">
        <v>40</v>
      </c>
      <c r="B112" t="s">
        <v>114</v>
      </c>
      <c r="C112" s="34">
        <v>2</v>
      </c>
      <c r="D112" s="3">
        <v>1.723691097734957E-2</v>
      </c>
    </row>
    <row r="113" spans="1:60">
      <c r="A113">
        <v>40</v>
      </c>
      <c r="B113" t="s">
        <v>114</v>
      </c>
      <c r="C113" s="34">
        <v>2</v>
      </c>
      <c r="D113" s="3">
        <v>0.28144290372252007</v>
      </c>
    </row>
    <row r="114" spans="1:60">
      <c r="A114">
        <v>40</v>
      </c>
      <c r="B114" t="s">
        <v>114</v>
      </c>
      <c r="C114" s="28">
        <v>3</v>
      </c>
      <c r="D114">
        <v>0.46356391172353872</v>
      </c>
    </row>
    <row r="115" spans="1:60">
      <c r="A115">
        <v>40</v>
      </c>
      <c r="B115" t="s">
        <v>114</v>
      </c>
      <c r="C115" s="28">
        <v>3</v>
      </c>
      <c r="D115">
        <v>0.15636961496897167</v>
      </c>
      <c r="E115" s="10"/>
    </row>
    <row r="116" spans="1:60">
      <c r="A116">
        <v>40</v>
      </c>
      <c r="B116" t="s">
        <v>114</v>
      </c>
      <c r="C116" s="28">
        <v>3</v>
      </c>
      <c r="D116">
        <v>0.2039116527943608</v>
      </c>
      <c r="E116" s="10"/>
    </row>
    <row r="117" spans="1:60">
      <c r="A117">
        <v>40</v>
      </c>
      <c r="B117" t="s">
        <v>114</v>
      </c>
      <c r="C117" s="28">
        <v>3</v>
      </c>
      <c r="D117">
        <v>0.19145282185940538</v>
      </c>
      <c r="E117" s="10"/>
    </row>
    <row r="118" spans="1:60">
      <c r="A118">
        <v>40</v>
      </c>
      <c r="B118" t="s">
        <v>114</v>
      </c>
      <c r="C118" s="28">
        <v>3</v>
      </c>
      <c r="D118" s="3">
        <v>1.0905832143328329E-2</v>
      </c>
      <c r="E118" s="10"/>
    </row>
    <row r="119" spans="1:60">
      <c r="A119">
        <v>40</v>
      </c>
      <c r="B119" t="s">
        <v>114</v>
      </c>
      <c r="C119" s="28">
        <v>3</v>
      </c>
      <c r="D119">
        <v>0.36670349754151049</v>
      </c>
      <c r="E119" s="10"/>
    </row>
    <row r="120" spans="1:60">
      <c r="A120">
        <v>40</v>
      </c>
      <c r="B120" t="s">
        <v>114</v>
      </c>
      <c r="C120" s="28">
        <v>3</v>
      </c>
      <c r="D120" s="3">
        <v>0.61492663084347243</v>
      </c>
      <c r="E120" s="10"/>
    </row>
    <row r="121" spans="1:60">
      <c r="A121">
        <v>40</v>
      </c>
      <c r="B121" t="s">
        <v>114</v>
      </c>
      <c r="C121" s="28">
        <v>3</v>
      </c>
      <c r="D121">
        <v>0.20068197369184668</v>
      </c>
      <c r="E121" s="10"/>
    </row>
    <row r="122" spans="1:60">
      <c r="A122">
        <v>40</v>
      </c>
      <c r="B122" t="s">
        <v>114</v>
      </c>
      <c r="C122" s="29">
        <v>4</v>
      </c>
      <c r="D122">
        <v>2.9341651606854102E-3</v>
      </c>
    </row>
    <row r="123" spans="1:60">
      <c r="A123">
        <v>40</v>
      </c>
      <c r="B123" t="s">
        <v>114</v>
      </c>
      <c r="C123" s="29">
        <v>4</v>
      </c>
      <c r="D123">
        <v>0.25880696154565047</v>
      </c>
    </row>
    <row r="124" spans="1:60">
      <c r="A124">
        <v>40</v>
      </c>
      <c r="B124" t="s">
        <v>114</v>
      </c>
      <c r="C124" s="29">
        <v>4</v>
      </c>
      <c r="D124" s="3">
        <v>1.9829864539174548E-2</v>
      </c>
    </row>
    <row r="125" spans="1:60">
      <c r="A125">
        <v>40</v>
      </c>
      <c r="B125" t="s">
        <v>114</v>
      </c>
      <c r="C125" s="29">
        <v>4</v>
      </c>
      <c r="D125">
        <v>0.74343039411886369</v>
      </c>
    </row>
    <row r="126" spans="1:60">
      <c r="A126">
        <v>40</v>
      </c>
      <c r="B126" t="s">
        <v>114</v>
      </c>
      <c r="C126" s="30">
        <v>5</v>
      </c>
      <c r="D126">
        <v>6.8064804045499375E-2</v>
      </c>
      <c r="BE126" s="19"/>
      <c r="BF126" s="19"/>
      <c r="BH126" s="19"/>
    </row>
    <row r="127" spans="1:60">
      <c r="A127">
        <v>40</v>
      </c>
      <c r="B127" t="s">
        <v>114</v>
      </c>
      <c r="C127" s="30">
        <v>5</v>
      </c>
      <c r="D127">
        <v>0.64065243471603006</v>
      </c>
      <c r="BE127" s="19"/>
      <c r="BF127" s="19"/>
      <c r="BH127" s="19"/>
    </row>
    <row r="128" spans="1:60">
      <c r="A128">
        <v>40</v>
      </c>
      <c r="B128" t="s">
        <v>114</v>
      </c>
      <c r="C128" s="30">
        <v>5</v>
      </c>
      <c r="D128" s="3">
        <v>0.23517222978145608</v>
      </c>
      <c r="BE128" s="19"/>
      <c r="BF128" s="19"/>
      <c r="BH128" s="19"/>
    </row>
    <row r="129" spans="1:60">
      <c r="A129">
        <v>50</v>
      </c>
      <c r="B129" t="s">
        <v>108</v>
      </c>
      <c r="C129" s="26">
        <v>0</v>
      </c>
      <c r="D129">
        <v>0.15740773848221806</v>
      </c>
      <c r="BE129" s="19"/>
      <c r="BF129" s="19"/>
      <c r="BH129" s="19"/>
    </row>
    <row r="130" spans="1:60">
      <c r="A130">
        <v>50</v>
      </c>
      <c r="B130" t="s">
        <v>108</v>
      </c>
      <c r="C130" s="26">
        <v>0</v>
      </c>
      <c r="D130">
        <v>0.10069253140136392</v>
      </c>
      <c r="BE130" s="19"/>
      <c r="BF130" s="19"/>
      <c r="BH130" s="19"/>
    </row>
    <row r="131" spans="1:60">
      <c r="A131">
        <v>50</v>
      </c>
      <c r="B131" t="s">
        <v>108</v>
      </c>
      <c r="C131" s="26">
        <v>0</v>
      </c>
      <c r="D131">
        <v>0.52577593735261108</v>
      </c>
      <c r="BE131" s="19"/>
      <c r="BF131" s="19"/>
      <c r="BH131" s="19"/>
    </row>
    <row r="132" spans="1:60">
      <c r="A132">
        <v>50</v>
      </c>
      <c r="B132" t="s">
        <v>108</v>
      </c>
      <c r="C132" s="26">
        <v>0</v>
      </c>
      <c r="D132">
        <v>0.1534968658494873</v>
      </c>
      <c r="E132">
        <f>+AVERAGE(D129:D135)</f>
        <v>0.1710255918589843</v>
      </c>
      <c r="BE132" s="19"/>
      <c r="BF132" s="19"/>
      <c r="BH132" s="19"/>
    </row>
    <row r="133" spans="1:60">
      <c r="A133">
        <v>50</v>
      </c>
      <c r="B133" t="s">
        <v>108</v>
      </c>
      <c r="C133" s="26">
        <v>0</v>
      </c>
      <c r="D133">
        <v>0.15846370085600381</v>
      </c>
      <c r="E133">
        <f>+STDEV(D129:D135)</f>
        <v>0.16370292725492358</v>
      </c>
      <c r="BE133" s="19"/>
      <c r="BF133" s="19"/>
      <c r="BH133" s="19"/>
    </row>
    <row r="134" spans="1:60">
      <c r="A134">
        <v>50</v>
      </c>
      <c r="B134" t="s">
        <v>108</v>
      </c>
      <c r="C134" s="26">
        <v>0</v>
      </c>
      <c r="D134">
        <v>6.4391121375824256E-2</v>
      </c>
      <c r="E134" s="10">
        <v>1.6899999999999998E-2</v>
      </c>
      <c r="BE134" s="19"/>
      <c r="BF134" s="19"/>
      <c r="BH134" s="19"/>
    </row>
    <row r="135" spans="1:60">
      <c r="A135">
        <v>50</v>
      </c>
      <c r="B135" t="s">
        <v>108</v>
      </c>
      <c r="C135" s="26">
        <v>0</v>
      </c>
      <c r="D135">
        <v>3.6951247695381606E-2</v>
      </c>
      <c r="E135" s="10">
        <f>+(E134/E132)*100</f>
        <v>9.8815620611531365</v>
      </c>
    </row>
    <row r="136" spans="1:60">
      <c r="A136">
        <v>50</v>
      </c>
      <c r="B136" t="s">
        <v>108</v>
      </c>
      <c r="C136" s="27">
        <v>1</v>
      </c>
      <c r="D136">
        <v>2.0929043789255215E-2</v>
      </c>
      <c r="E136" s="10"/>
      <c r="BE136" s="19"/>
      <c r="BF136" s="19"/>
      <c r="BH136" s="19"/>
    </row>
    <row r="137" spans="1:60">
      <c r="A137">
        <v>50</v>
      </c>
      <c r="B137" t="s">
        <v>108</v>
      </c>
      <c r="C137" s="27">
        <v>1</v>
      </c>
      <c r="D137">
        <v>8.7687419333698627E-2</v>
      </c>
      <c r="E137" s="10"/>
    </row>
    <row r="138" spans="1:60">
      <c r="A138">
        <v>50</v>
      </c>
      <c r="B138" t="s">
        <v>108</v>
      </c>
      <c r="C138" s="27">
        <v>1</v>
      </c>
      <c r="D138">
        <v>0.21668925686516285</v>
      </c>
    </row>
    <row r="139" spans="1:60">
      <c r="A139">
        <v>50</v>
      </c>
      <c r="B139" t="s">
        <v>108</v>
      </c>
      <c r="C139" s="27">
        <v>1</v>
      </c>
      <c r="D139">
        <v>0.14495947436339793</v>
      </c>
    </row>
    <row r="140" spans="1:60">
      <c r="A140">
        <v>50</v>
      </c>
      <c r="B140" t="s">
        <v>108</v>
      </c>
      <c r="C140" s="31">
        <v>2</v>
      </c>
      <c r="D140">
        <v>4.479764169606465E-2</v>
      </c>
    </row>
    <row r="141" spans="1:60">
      <c r="A141">
        <v>50</v>
      </c>
      <c r="B141" t="s">
        <v>108</v>
      </c>
      <c r="C141" s="31">
        <v>2</v>
      </c>
      <c r="D141">
        <v>1.7725219469357491E-2</v>
      </c>
    </row>
    <row r="142" spans="1:60">
      <c r="A142">
        <v>50</v>
      </c>
      <c r="B142" t="s">
        <v>108</v>
      </c>
      <c r="C142" s="31">
        <v>2</v>
      </c>
      <c r="D142">
        <v>0.23678637406375733</v>
      </c>
    </row>
    <row r="143" spans="1:60">
      <c r="A143">
        <v>50</v>
      </c>
      <c r="B143" t="s">
        <v>108</v>
      </c>
      <c r="C143" s="31">
        <v>2</v>
      </c>
      <c r="D143">
        <v>0.11919616980572303</v>
      </c>
    </row>
    <row r="144" spans="1:60">
      <c r="A144">
        <v>50</v>
      </c>
      <c r="B144" t="s">
        <v>108</v>
      </c>
      <c r="C144" s="31">
        <v>2</v>
      </c>
      <c r="D144">
        <v>0.21901725614345599</v>
      </c>
    </row>
    <row r="145" spans="1:5">
      <c r="A145">
        <v>50</v>
      </c>
      <c r="B145" t="s">
        <v>108</v>
      </c>
      <c r="C145" s="31">
        <v>2</v>
      </c>
      <c r="D145">
        <v>1.7155751935741963E-2</v>
      </c>
    </row>
    <row r="146" spans="1:5">
      <c r="A146">
        <v>50</v>
      </c>
      <c r="B146" t="s">
        <v>108</v>
      </c>
      <c r="C146" s="28">
        <v>3</v>
      </c>
      <c r="D146">
        <v>0.1818876152288709</v>
      </c>
    </row>
    <row r="147" spans="1:5">
      <c r="A147">
        <v>50</v>
      </c>
      <c r="B147" t="s">
        <v>108</v>
      </c>
      <c r="C147" s="28">
        <v>3</v>
      </c>
      <c r="D147">
        <v>0.16283453029460312</v>
      </c>
    </row>
    <row r="148" spans="1:5">
      <c r="A148">
        <v>50</v>
      </c>
      <c r="B148" t="s">
        <v>108</v>
      </c>
      <c r="C148" s="28">
        <v>3</v>
      </c>
      <c r="D148">
        <v>0.34595833865891845</v>
      </c>
    </row>
    <row r="149" spans="1:5">
      <c r="A149">
        <v>50</v>
      </c>
      <c r="B149" t="s">
        <v>108</v>
      </c>
      <c r="C149" s="28">
        <v>3</v>
      </c>
      <c r="D149">
        <v>0.35237500900335911</v>
      </c>
    </row>
    <row r="150" spans="1:5">
      <c r="A150">
        <v>50</v>
      </c>
      <c r="B150" t="s">
        <v>108</v>
      </c>
      <c r="C150" s="28">
        <v>3</v>
      </c>
      <c r="D150">
        <v>0.10387473868416197</v>
      </c>
    </row>
    <row r="151" spans="1:5">
      <c r="A151">
        <v>50</v>
      </c>
      <c r="B151" t="s">
        <v>108</v>
      </c>
      <c r="C151" s="28">
        <v>3</v>
      </c>
      <c r="D151">
        <v>8.6726708166849228E-2</v>
      </c>
      <c r="E151" s="10"/>
    </row>
    <row r="152" spans="1:5">
      <c r="A152">
        <v>50</v>
      </c>
      <c r="B152" t="s">
        <v>108</v>
      </c>
      <c r="C152" s="28">
        <v>3</v>
      </c>
      <c r="D152">
        <v>0.17649520064576049</v>
      </c>
      <c r="E152" s="10"/>
    </row>
    <row r="153" spans="1:5">
      <c r="A153">
        <v>50</v>
      </c>
      <c r="B153" t="s">
        <v>108</v>
      </c>
      <c r="C153" s="29">
        <v>4</v>
      </c>
      <c r="D153">
        <v>6.0793499136894913E-2</v>
      </c>
      <c r="E153" s="10"/>
    </row>
    <row r="154" spans="1:5">
      <c r="A154">
        <v>50</v>
      </c>
      <c r="B154" t="s">
        <v>108</v>
      </c>
      <c r="C154" s="29">
        <v>4</v>
      </c>
      <c r="D154">
        <v>2.5736680878302953E-2</v>
      </c>
      <c r="E154" s="10"/>
    </row>
    <row r="155" spans="1:5">
      <c r="A155">
        <v>50</v>
      </c>
      <c r="B155" t="s">
        <v>108</v>
      </c>
      <c r="C155" s="29">
        <v>4</v>
      </c>
      <c r="D155">
        <v>1.3081661434059344E-2</v>
      </c>
      <c r="E155" s="10"/>
    </row>
    <row r="156" spans="1:5">
      <c r="A156">
        <v>50</v>
      </c>
      <c r="B156" t="s">
        <v>108</v>
      </c>
      <c r="C156" s="29">
        <v>4</v>
      </c>
      <c r="D156">
        <v>0.20409809920011515</v>
      </c>
    </row>
    <row r="157" spans="1:5">
      <c r="A157">
        <v>50</v>
      </c>
      <c r="B157" t="s">
        <v>108</v>
      </c>
      <c r="C157" s="29">
        <v>4</v>
      </c>
      <c r="D157">
        <v>0.23415113179746663</v>
      </c>
    </row>
    <row r="158" spans="1:5">
      <c r="A158">
        <v>50</v>
      </c>
      <c r="B158" t="s">
        <v>108</v>
      </c>
      <c r="C158" s="30">
        <v>5</v>
      </c>
      <c r="D158">
        <v>3.0621499527838176E-2</v>
      </c>
      <c r="E158" s="3"/>
    </row>
    <row r="159" spans="1:5">
      <c r="A159">
        <v>50</v>
      </c>
      <c r="B159" t="s">
        <v>109</v>
      </c>
      <c r="C159" s="26">
        <v>0</v>
      </c>
      <c r="D159">
        <v>0.13532516089448796</v>
      </c>
    </row>
    <row r="160" spans="1:5">
      <c r="A160">
        <v>50</v>
      </c>
      <c r="B160" t="s">
        <v>109</v>
      </c>
      <c r="C160" s="26">
        <v>0</v>
      </c>
      <c r="D160">
        <v>0.11931222469480213</v>
      </c>
      <c r="E160" s="3"/>
    </row>
    <row r="161" spans="1:61">
      <c r="A161">
        <v>50</v>
      </c>
      <c r="B161" t="s">
        <v>109</v>
      </c>
      <c r="C161" s="26">
        <v>0</v>
      </c>
      <c r="D161">
        <v>3.1228237790255214E-2</v>
      </c>
    </row>
    <row r="162" spans="1:61">
      <c r="A162">
        <v>50</v>
      </c>
      <c r="B162" t="s">
        <v>109</v>
      </c>
      <c r="C162" s="26">
        <v>0</v>
      </c>
      <c r="D162">
        <v>0.10879073270079836</v>
      </c>
      <c r="F162" s="10"/>
      <c r="BI162" s="10"/>
    </row>
    <row r="163" spans="1:61">
      <c r="A163">
        <v>50</v>
      </c>
      <c r="B163" t="s">
        <v>109</v>
      </c>
      <c r="C163" s="26">
        <v>0</v>
      </c>
      <c r="D163">
        <v>0.20653982501417986</v>
      </c>
      <c r="F163" s="10"/>
      <c r="BI163" s="10"/>
    </row>
    <row r="164" spans="1:61">
      <c r="A164">
        <v>50</v>
      </c>
      <c r="B164" t="s">
        <v>109</v>
      </c>
      <c r="C164" s="27">
        <v>1</v>
      </c>
      <c r="D164">
        <v>0.29216036645977411</v>
      </c>
      <c r="F164" s="10"/>
      <c r="BI164" s="10"/>
    </row>
    <row r="165" spans="1:61">
      <c r="A165">
        <v>50</v>
      </c>
      <c r="B165" t="s">
        <v>109</v>
      </c>
      <c r="C165" s="27">
        <v>1</v>
      </c>
      <c r="D165">
        <v>0.12245719996656607</v>
      </c>
    </row>
    <row r="166" spans="1:61">
      <c r="A166">
        <v>50</v>
      </c>
      <c r="B166" t="s">
        <v>109</v>
      </c>
      <c r="C166" s="27">
        <v>1</v>
      </c>
      <c r="D166">
        <v>0.36520670842162778</v>
      </c>
    </row>
    <row r="167" spans="1:61">
      <c r="A167">
        <v>50</v>
      </c>
      <c r="B167" t="s">
        <v>109</v>
      </c>
      <c r="C167" s="27">
        <v>1</v>
      </c>
      <c r="D167">
        <v>0.43671690142372127</v>
      </c>
    </row>
    <row r="168" spans="1:61">
      <c r="A168">
        <v>50</v>
      </c>
      <c r="B168" t="s">
        <v>109</v>
      </c>
      <c r="C168" s="31">
        <v>2</v>
      </c>
      <c r="D168">
        <v>1.9865532524228995E-2</v>
      </c>
      <c r="E168" s="10"/>
    </row>
    <row r="169" spans="1:61">
      <c r="A169">
        <v>50</v>
      </c>
      <c r="B169" t="s">
        <v>109</v>
      </c>
      <c r="C169" s="31">
        <v>2</v>
      </c>
      <c r="D169">
        <v>4.6700585109870775E-2</v>
      </c>
      <c r="E169" s="10"/>
    </row>
    <row r="170" spans="1:61">
      <c r="A170">
        <v>50</v>
      </c>
      <c r="B170" t="s">
        <v>109</v>
      </c>
      <c r="C170" s="31">
        <v>2</v>
      </c>
      <c r="D170">
        <v>5.8871790911667256E-2</v>
      </c>
      <c r="E170" s="10"/>
    </row>
    <row r="171" spans="1:61">
      <c r="A171">
        <v>50</v>
      </c>
      <c r="B171" t="s">
        <v>109</v>
      </c>
      <c r="C171" s="31">
        <v>2</v>
      </c>
      <c r="D171">
        <v>6.4211078621139048E-2</v>
      </c>
      <c r="E171" s="10"/>
    </row>
    <row r="172" spans="1:61">
      <c r="A172">
        <v>50</v>
      </c>
      <c r="B172" t="s">
        <v>109</v>
      </c>
      <c r="C172" s="31">
        <v>2</v>
      </c>
      <c r="D172">
        <v>0.28334163697777121</v>
      </c>
      <c r="E172" s="10"/>
      <c r="F172" s="3"/>
      <c r="BI172" s="3"/>
    </row>
    <row r="173" spans="1:61">
      <c r="A173">
        <v>50</v>
      </c>
      <c r="B173" t="s">
        <v>109</v>
      </c>
      <c r="C173" s="31">
        <v>2</v>
      </c>
      <c r="D173">
        <v>0.16546200108941864</v>
      </c>
    </row>
    <row r="174" spans="1:61">
      <c r="A174">
        <v>50</v>
      </c>
      <c r="B174" t="s">
        <v>109</v>
      </c>
      <c r="C174" s="28">
        <v>3</v>
      </c>
      <c r="D174">
        <v>3.6303712603064107E-2</v>
      </c>
      <c r="F174" s="3"/>
    </row>
    <row r="175" spans="1:61">
      <c r="A175">
        <v>50</v>
      </c>
      <c r="B175" t="s">
        <v>109</v>
      </c>
      <c r="C175" s="28">
        <v>3</v>
      </c>
      <c r="D175">
        <v>0.11462793231689347</v>
      </c>
    </row>
    <row r="176" spans="1:61">
      <c r="A176">
        <v>50</v>
      </c>
      <c r="B176" t="s">
        <v>109</v>
      </c>
      <c r="C176" s="28">
        <v>3</v>
      </c>
      <c r="D176">
        <v>3.9513758345612091E-2</v>
      </c>
      <c r="F176" s="10"/>
      <c r="BI176" s="10"/>
    </row>
    <row r="177" spans="1:61">
      <c r="A177">
        <v>50</v>
      </c>
      <c r="B177" t="s">
        <v>109</v>
      </c>
      <c r="C177" s="29">
        <v>4</v>
      </c>
      <c r="D177">
        <v>2.4929831934033767E-2</v>
      </c>
      <c r="F177" s="10"/>
      <c r="BI177" s="10"/>
    </row>
    <row r="178" spans="1:61">
      <c r="A178">
        <v>50</v>
      </c>
      <c r="B178" t="s">
        <v>109</v>
      </c>
      <c r="C178" s="30">
        <v>5</v>
      </c>
      <c r="D178">
        <v>0.20225752110449638</v>
      </c>
      <c r="F178" s="10"/>
      <c r="BI178" s="10"/>
    </row>
    <row r="179" spans="1:61">
      <c r="A179">
        <v>50</v>
      </c>
      <c r="B179" t="s">
        <v>109</v>
      </c>
      <c r="C179" s="30">
        <v>5</v>
      </c>
      <c r="D179">
        <v>2.4822944513431453E-2</v>
      </c>
      <c r="F179" s="10"/>
      <c r="BI179" s="10"/>
    </row>
    <row r="180" spans="1:61">
      <c r="A180">
        <v>50</v>
      </c>
      <c r="B180" t="s">
        <v>109</v>
      </c>
      <c r="C180" s="30">
        <v>5</v>
      </c>
      <c r="D180">
        <v>0.195604163460848</v>
      </c>
    </row>
    <row r="181" spans="1:61">
      <c r="A181">
        <v>50</v>
      </c>
      <c r="B181" t="s">
        <v>109</v>
      </c>
      <c r="C181" s="30">
        <v>5</v>
      </c>
      <c r="D181">
        <v>0.1082677292336508</v>
      </c>
    </row>
    <row r="182" spans="1:61">
      <c r="A182">
        <v>50</v>
      </c>
      <c r="B182" t="s">
        <v>114</v>
      </c>
      <c r="C182" s="26">
        <v>0</v>
      </c>
      <c r="D182">
        <v>0.67937405426287789</v>
      </c>
    </row>
    <row r="183" spans="1:61">
      <c r="A183">
        <v>50</v>
      </c>
      <c r="B183" t="s">
        <v>114</v>
      </c>
      <c r="C183" s="26">
        <v>0</v>
      </c>
      <c r="D183">
        <v>0.78625077859578307</v>
      </c>
    </row>
    <row r="184" spans="1:61">
      <c r="A184">
        <v>50</v>
      </c>
      <c r="B184" t="s">
        <v>114</v>
      </c>
      <c r="C184" s="26">
        <v>0</v>
      </c>
      <c r="D184">
        <v>0.23882333167894729</v>
      </c>
    </row>
    <row r="185" spans="1:61">
      <c r="A185">
        <v>50</v>
      </c>
      <c r="B185" t="s">
        <v>114</v>
      </c>
      <c r="C185" s="26">
        <v>0</v>
      </c>
      <c r="D185">
        <v>0.26507027953159068</v>
      </c>
    </row>
    <row r="186" spans="1:61">
      <c r="A186">
        <v>50</v>
      </c>
      <c r="B186" t="s">
        <v>114</v>
      </c>
      <c r="C186" s="26">
        <v>0</v>
      </c>
      <c r="D186">
        <v>0.34246228925679856</v>
      </c>
    </row>
    <row r="187" spans="1:61">
      <c r="A187">
        <v>50</v>
      </c>
      <c r="B187" t="s">
        <v>114</v>
      </c>
      <c r="C187" s="26">
        <v>0</v>
      </c>
      <c r="D187">
        <v>0.35587737721243434</v>
      </c>
    </row>
    <row r="188" spans="1:61">
      <c r="A188">
        <v>50</v>
      </c>
      <c r="B188" t="s">
        <v>114</v>
      </c>
      <c r="C188" s="27">
        <v>1</v>
      </c>
      <c r="D188">
        <v>0.3426501774926809</v>
      </c>
    </row>
    <row r="189" spans="1:61">
      <c r="A189">
        <v>50</v>
      </c>
      <c r="B189" t="s">
        <v>114</v>
      </c>
      <c r="C189" s="27">
        <v>1</v>
      </c>
      <c r="D189">
        <v>0.347501965586826</v>
      </c>
    </row>
    <row r="190" spans="1:61">
      <c r="A190">
        <v>50</v>
      </c>
      <c r="B190" t="s">
        <v>114</v>
      </c>
      <c r="C190" s="27">
        <v>1</v>
      </c>
      <c r="D190">
        <v>0.55968151732634897</v>
      </c>
    </row>
    <row r="191" spans="1:61">
      <c r="A191">
        <v>50</v>
      </c>
      <c r="B191" t="s">
        <v>114</v>
      </c>
      <c r="C191" s="27">
        <v>1</v>
      </c>
      <c r="D191">
        <v>0.31352341252323118</v>
      </c>
    </row>
    <row r="192" spans="1:61">
      <c r="A192">
        <v>50</v>
      </c>
      <c r="B192" t="s">
        <v>114</v>
      </c>
      <c r="C192" s="31">
        <v>2</v>
      </c>
      <c r="D192">
        <v>7.1161627292841714E-2</v>
      </c>
    </row>
    <row r="193" spans="1:4">
      <c r="A193">
        <v>50</v>
      </c>
      <c r="B193" t="s">
        <v>114</v>
      </c>
      <c r="C193" s="28">
        <v>3</v>
      </c>
      <c r="D193">
        <v>3.2538600171498816E-2</v>
      </c>
    </row>
    <row r="194" spans="1:4">
      <c r="A194">
        <v>50</v>
      </c>
      <c r="B194" t="s">
        <v>114</v>
      </c>
      <c r="C194" s="29">
        <v>4</v>
      </c>
      <c r="D194">
        <v>0.24945327866859743</v>
      </c>
    </row>
    <row r="195" spans="1:4">
      <c r="A195">
        <v>50</v>
      </c>
      <c r="B195" t="s">
        <v>114</v>
      </c>
      <c r="C195" s="29">
        <v>4</v>
      </c>
      <c r="D195">
        <v>0.17172180817135047</v>
      </c>
    </row>
    <row r="196" spans="1:4">
      <c r="A196">
        <v>50</v>
      </c>
      <c r="B196" t="s">
        <v>114</v>
      </c>
      <c r="C196" s="30">
        <v>5</v>
      </c>
      <c r="D196">
        <v>0.67795347321580268</v>
      </c>
    </row>
    <row r="197" spans="1:4">
      <c r="A197">
        <v>50</v>
      </c>
      <c r="B197" t="s">
        <v>114</v>
      </c>
      <c r="C197" s="30">
        <v>5</v>
      </c>
      <c r="D197">
        <v>0.27441509278800846</v>
      </c>
    </row>
    <row r="198" spans="1:4">
      <c r="A198">
        <v>50</v>
      </c>
      <c r="B198" t="s">
        <v>114</v>
      </c>
      <c r="C198" s="30">
        <v>5</v>
      </c>
      <c r="D198">
        <v>0.3426484498440806</v>
      </c>
    </row>
    <row r="199" spans="1:4">
      <c r="A199">
        <v>50</v>
      </c>
      <c r="B199" t="s">
        <v>114</v>
      </c>
      <c r="C199" s="30">
        <v>5</v>
      </c>
      <c r="D199">
        <v>0.55595828185624174</v>
      </c>
    </row>
    <row r="220" spans="5:5">
      <c r="E220" s="10"/>
    </row>
    <row r="221" spans="5:5">
      <c r="E221" s="10"/>
    </row>
  </sheetData>
  <pageMargins left="0.75" right="0.75" top="1" bottom="1" header="0.511811024" footer="0.511811024"/>
  <pageSetup orientation="portrait" horizontalDpi="300" verticalDpi="300" r:id="rId1"/>
  <headerFooter alignWithMargins="0">
    <oddHeader>&amp;A</oddHeader>
    <oddFooter>Página &amp;P</oddFooter>
  </headerFooter>
  <drawing r:id="rId2"/>
  <legacyDrawing r:id="rId3"/>
  <oleObjects>
    <oleObject progId="STATISTICAGraph" shapeId="3073" r:id="rId4"/>
    <oleObject progId="STATISTICAGraph" shapeId="3074" r:id="rId5"/>
    <oleObject progId="STATISTICAGraph" shapeId="3075" r:id="rId6"/>
  </oleObjects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ageMargins left="0.75" right="0.75" top="1" bottom="1" header="0.511811024" footer="0.511811024"/>
  <pageSetup orientation="portrait" horizontalDpi="300" verticalDpi="300" r:id="rId1"/>
  <headerFooter alignWithMargins="0">
    <oddHeader>&amp;A</oddHeader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Forma de citar</vt:lpstr>
      <vt:lpstr>40 Salinidad</vt:lpstr>
      <vt:lpstr>25 Salinidad</vt:lpstr>
      <vt:lpstr>50 Salinidad</vt:lpstr>
      <vt:lpstr>Resumen</vt:lpstr>
      <vt:lpstr>Resultados</vt:lpstr>
      <vt:lpstr>sta</vt:lpstr>
      <vt:lpstr>resúmen trabajo</vt:lpstr>
    </vt:vector>
  </TitlesOfParts>
  <Company>Acer OEM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 End User</dc:creator>
  <cp:lastModifiedBy>Martina Escamilla</cp:lastModifiedBy>
  <cp:lastPrinted>1999-06-04T17:59:14Z</cp:lastPrinted>
  <dcterms:created xsi:type="dcterms:W3CDTF">1998-11-11T16:48:02Z</dcterms:created>
  <dcterms:modified xsi:type="dcterms:W3CDTF">2011-06-20T15:32:40Z</dcterms:modified>
</cp:coreProperties>
</file>